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0f747b1d305bdfe/المستندات/"/>
    </mc:Choice>
  </mc:AlternateContent>
  <xr:revisionPtr revIDLastSave="0" documentId="8_{1490AAA9-2CD4-4CBD-A219-DDD24E501CB6}" xr6:coauthVersionLast="47" xr6:coauthVersionMax="47" xr10:uidLastSave="{00000000-0000-0000-0000-000000000000}"/>
  <bookViews>
    <workbookView xWindow="-120" yWindow="-120" windowWidth="23280" windowHeight="14880" firstSheet="3" activeTab="4" xr2:uid="{FA7E18B7-2FF4-462C-8296-8B3BECD28A38}"/>
  </bookViews>
  <sheets>
    <sheet name="sheet1" sheetId="1" r:id="rId1"/>
    <sheet name="sheet2" sheetId="2" r:id="rId2"/>
    <sheet name="موازنة المصرفات-رواتب وبدلات" sheetId="3" r:id="rId3"/>
    <sheet name="موازنة المصروفات-عمومية" sheetId="4" r:id="rId4"/>
    <sheet name="موازنة المبادرات والبرامج" sheetId="5" r:id="rId5"/>
    <sheet name="موازنة الرأسمالية" sheetId="6" r:id="rId6"/>
    <sheet name="موازنة الايرادات والدعم" sheetId="7" r:id="rId7"/>
    <sheet name="جدول التدفق النقدي خارج وداخل" sheetId="8" r:id="rId8"/>
    <sheet name="عرض حسب مراكز التكلفة" sheetId="9" r:id="rId9"/>
    <sheet name="التدفقات التقديرية" sheetId="10" r:id="rId10"/>
    <sheet name="قائمة الانشطة التقديرية" sheetId="11" r:id="rId11"/>
    <sheet name="الميزانية العمومية التقديرية" sheetId="12" r:id="rId12"/>
  </sheets>
  <externalReferences>
    <externalReference r:id="rId1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1" l="1"/>
  <c r="E25" i="11"/>
  <c r="E21" i="11"/>
  <c r="E46" i="11"/>
  <c r="E47" i="11"/>
  <c r="E48" i="11"/>
  <c r="E49" i="11"/>
  <c r="E50" i="11"/>
  <c r="E51" i="11"/>
  <c r="E52" i="11"/>
  <c r="E45" i="11"/>
  <c r="C45" i="11"/>
  <c r="G40" i="4"/>
  <c r="P16" i="7"/>
  <c r="O31" i="10"/>
  <c r="Q31" i="10" s="1"/>
  <c r="I34" i="10"/>
  <c r="K34" i="10"/>
  <c r="L34" i="10"/>
  <c r="G34" i="10"/>
  <c r="O34" i="10"/>
  <c r="Q32" i="10"/>
  <c r="N34" i="10"/>
  <c r="F34" i="10"/>
  <c r="H34" i="10"/>
  <c r="J34" i="10"/>
  <c r="M34" i="10"/>
  <c r="P34" i="10"/>
  <c r="Q19" i="10"/>
  <c r="Q18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P17" i="10"/>
  <c r="N17" i="10"/>
  <c r="E17" i="10"/>
  <c r="O16" i="10"/>
  <c r="O17" i="10" s="1"/>
  <c r="N16" i="10"/>
  <c r="M16" i="10"/>
  <c r="L16" i="10"/>
  <c r="K16" i="10"/>
  <c r="J16" i="10"/>
  <c r="H16" i="10"/>
  <c r="H17" i="10" s="1"/>
  <c r="G16" i="10"/>
  <c r="F16" i="10"/>
  <c r="O15" i="10"/>
  <c r="M15" i="10"/>
  <c r="M17" i="10" s="1"/>
  <c r="L17" i="10"/>
  <c r="K15" i="10"/>
  <c r="K17" i="10" s="1"/>
  <c r="J17" i="10"/>
  <c r="I17" i="10"/>
  <c r="G15" i="10"/>
  <c r="Q15" i="10" s="1"/>
  <c r="R31" i="9"/>
  <c r="R30" i="8"/>
  <c r="R31" i="8"/>
  <c r="P17" i="7"/>
  <c r="G56" i="12"/>
  <c r="G57" i="12" s="1"/>
  <c r="F56" i="12"/>
  <c r="G51" i="12"/>
  <c r="G50" i="12"/>
  <c r="F50" i="12"/>
  <c r="G41" i="12"/>
  <c r="F41" i="12"/>
  <c r="F51" i="12" s="1"/>
  <c r="F31" i="12"/>
  <c r="G22" i="12"/>
  <c r="F22" i="12"/>
  <c r="G15" i="12"/>
  <c r="F15" i="12"/>
  <c r="G58" i="11"/>
  <c r="F58" i="11"/>
  <c r="E56" i="11"/>
  <c r="E58" i="11" s="1"/>
  <c r="H53" i="11"/>
  <c r="F53" i="11"/>
  <c r="C49" i="11"/>
  <c r="C48" i="11"/>
  <c r="C46" i="11"/>
  <c r="H43" i="11"/>
  <c r="F42" i="11"/>
  <c r="F41" i="11"/>
  <c r="C41" i="11"/>
  <c r="F40" i="11"/>
  <c r="C40" i="11"/>
  <c r="F39" i="11"/>
  <c r="C39" i="11"/>
  <c r="F38" i="11"/>
  <c r="C38" i="11"/>
  <c r="F37" i="11"/>
  <c r="C37" i="11"/>
  <c r="G36" i="11"/>
  <c r="G43" i="11" s="1"/>
  <c r="F36" i="11"/>
  <c r="E36" i="11"/>
  <c r="G32" i="11"/>
  <c r="F32" i="11"/>
  <c r="H31" i="11"/>
  <c r="E30" i="11"/>
  <c r="H30" i="11" s="1"/>
  <c r="E29" i="11"/>
  <c r="H28" i="11"/>
  <c r="H26" i="11"/>
  <c r="G26" i="11"/>
  <c r="H19" i="11"/>
  <c r="F19" i="11"/>
  <c r="G17" i="11"/>
  <c r="E16" i="11"/>
  <c r="G16" i="11" s="1"/>
  <c r="C16" i="11" a="1"/>
  <c r="C16" i="11" s="1"/>
  <c r="B16" i="11"/>
  <c r="E15" i="11"/>
  <c r="G15" i="11" s="1"/>
  <c r="B15" i="11"/>
  <c r="E14" i="11"/>
  <c r="G14" i="11" s="1"/>
  <c r="C14" i="11"/>
  <c r="E13" i="11"/>
  <c r="C13" i="11"/>
  <c r="E12" i="11"/>
  <c r="G12" i="11" s="1"/>
  <c r="B12" i="11"/>
  <c r="E11" i="11"/>
  <c r="C11" i="11"/>
  <c r="E10" i="11"/>
  <c r="C10" i="11"/>
  <c r="E9" i="11"/>
  <c r="C9" i="11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Q21" i="10"/>
  <c r="P21" i="10"/>
  <c r="O21" i="10"/>
  <c r="N21" i="10"/>
  <c r="M21" i="10"/>
  <c r="L21" i="10"/>
  <c r="K21" i="10"/>
  <c r="K23" i="10" s="1"/>
  <c r="J21" i="10"/>
  <c r="I21" i="10"/>
  <c r="H21" i="10"/>
  <c r="G21" i="10"/>
  <c r="F21" i="10"/>
  <c r="E21" i="10"/>
  <c r="Q20" i="10"/>
  <c r="Q35" i="9"/>
  <c r="P35" i="9"/>
  <c r="O35" i="9"/>
  <c r="N35" i="9"/>
  <c r="M35" i="9"/>
  <c r="L35" i="9"/>
  <c r="L36" i="9" s="1"/>
  <c r="K35" i="9"/>
  <c r="J35" i="9"/>
  <c r="I35" i="9"/>
  <c r="H35" i="9"/>
  <c r="H36" i="9" s="1"/>
  <c r="G35" i="9"/>
  <c r="F35" i="9"/>
  <c r="F36" i="9" s="1"/>
  <c r="Q34" i="9"/>
  <c r="P34" i="9"/>
  <c r="O34" i="9"/>
  <c r="N34" i="9"/>
  <c r="M34" i="9"/>
  <c r="M36" i="9" s="1"/>
  <c r="K34" i="9"/>
  <c r="J34" i="9"/>
  <c r="I34" i="9"/>
  <c r="G34" i="9"/>
  <c r="Q33" i="9"/>
  <c r="P33" i="9"/>
  <c r="O33" i="9"/>
  <c r="N33" i="9"/>
  <c r="M33" i="9"/>
  <c r="I33" i="9"/>
  <c r="H33" i="9"/>
  <c r="G33" i="9"/>
  <c r="F33" i="9"/>
  <c r="P29" i="9"/>
  <c r="O29" i="9"/>
  <c r="N29" i="9"/>
  <c r="M29" i="9"/>
  <c r="L29" i="9"/>
  <c r="K29" i="9"/>
  <c r="I29" i="9"/>
  <c r="H29" i="9"/>
  <c r="G29" i="9"/>
  <c r="Q30" i="9"/>
  <c r="P28" i="9"/>
  <c r="P30" i="9" s="1"/>
  <c r="O28" i="9"/>
  <c r="N28" i="9"/>
  <c r="M28" i="9"/>
  <c r="L28" i="9"/>
  <c r="K28" i="9"/>
  <c r="K30" i="9" s="1"/>
  <c r="J28" i="9"/>
  <c r="I28" i="9"/>
  <c r="H28" i="9"/>
  <c r="G28" i="9"/>
  <c r="F28" i="9"/>
  <c r="F30" i="9" s="1"/>
  <c r="P21" i="9"/>
  <c r="H21" i="9"/>
  <c r="R17" i="9"/>
  <c r="M21" i="9"/>
  <c r="L21" i="9"/>
  <c r="K21" i="9"/>
  <c r="J21" i="9"/>
  <c r="Q34" i="8"/>
  <c r="P34" i="8"/>
  <c r="O34" i="8"/>
  <c r="N34" i="8"/>
  <c r="M34" i="8"/>
  <c r="L34" i="8"/>
  <c r="L35" i="8" s="1"/>
  <c r="K34" i="8"/>
  <c r="J34" i="8"/>
  <c r="I34" i="8"/>
  <c r="H34" i="8"/>
  <c r="H35" i="8" s="1"/>
  <c r="G34" i="8"/>
  <c r="F34" i="8"/>
  <c r="Q33" i="8"/>
  <c r="P33" i="8"/>
  <c r="O33" i="8"/>
  <c r="N33" i="8"/>
  <c r="M33" i="8"/>
  <c r="K33" i="8"/>
  <c r="J33" i="8"/>
  <c r="I33" i="8"/>
  <c r="G33" i="8"/>
  <c r="Q32" i="8"/>
  <c r="P32" i="8"/>
  <c r="O32" i="8"/>
  <c r="G32" i="8"/>
  <c r="L32" i="8"/>
  <c r="K32" i="8"/>
  <c r="J32" i="8"/>
  <c r="I32" i="8"/>
  <c r="H32" i="8"/>
  <c r="P28" i="8"/>
  <c r="O28" i="8"/>
  <c r="N28" i="8"/>
  <c r="M28" i="8"/>
  <c r="L28" i="8"/>
  <c r="K28" i="8"/>
  <c r="I28" i="8"/>
  <c r="H28" i="8"/>
  <c r="F28" i="8"/>
  <c r="Q29" i="8"/>
  <c r="P27" i="8"/>
  <c r="O27" i="8"/>
  <c r="N27" i="8"/>
  <c r="M27" i="8"/>
  <c r="L27" i="8"/>
  <c r="K27" i="8"/>
  <c r="J27" i="8"/>
  <c r="J29" i="8" s="1"/>
  <c r="I27" i="8"/>
  <c r="H27" i="8"/>
  <c r="G27" i="8"/>
  <c r="F27" i="8"/>
  <c r="Q19" i="8"/>
  <c r="N19" i="8"/>
  <c r="L19" i="8"/>
  <c r="K19" i="8"/>
  <c r="J19" i="8"/>
  <c r="I19" i="8"/>
  <c r="N18" i="8"/>
  <c r="M18" i="8"/>
  <c r="L18" i="8"/>
  <c r="K18" i="8"/>
  <c r="J18" i="8"/>
  <c r="H18" i="8"/>
  <c r="G18" i="8"/>
  <c r="F18" i="8"/>
  <c r="Q17" i="8"/>
  <c r="P17" i="8"/>
  <c r="O17" i="8"/>
  <c r="N17" i="8"/>
  <c r="M17" i="8"/>
  <c r="L17" i="8"/>
  <c r="K17" i="8"/>
  <c r="J17" i="8"/>
  <c r="I17" i="8"/>
  <c r="H17" i="8"/>
  <c r="G17" i="8"/>
  <c r="F17" i="8"/>
  <c r="P16" i="8"/>
  <c r="O16" i="8"/>
  <c r="N16" i="8"/>
  <c r="M16" i="8"/>
  <c r="L16" i="8"/>
  <c r="K16" i="8"/>
  <c r="J16" i="8"/>
  <c r="I16" i="8"/>
  <c r="H16" i="8"/>
  <c r="G16" i="8"/>
  <c r="O48" i="7"/>
  <c r="N48" i="7"/>
  <c r="J48" i="7"/>
  <c r="I48" i="7"/>
  <c r="H48" i="7"/>
  <c r="G48" i="7"/>
  <c r="F48" i="7"/>
  <c r="O46" i="7"/>
  <c r="N46" i="7"/>
  <c r="M46" i="7"/>
  <c r="M48" i="7" s="1"/>
  <c r="L46" i="7"/>
  <c r="L48" i="7" s="1"/>
  <c r="K46" i="7"/>
  <c r="K48" i="7" s="1"/>
  <c r="J46" i="7"/>
  <c r="I46" i="7"/>
  <c r="H46" i="7"/>
  <c r="G46" i="7"/>
  <c r="F46" i="7"/>
  <c r="E46" i="7"/>
  <c r="E48" i="7" s="1"/>
  <c r="D46" i="7"/>
  <c r="D48" i="7" s="1"/>
  <c r="P45" i="7"/>
  <c r="P44" i="7"/>
  <c r="P43" i="7"/>
  <c r="P46" i="7" s="1"/>
  <c r="P48" i="7" s="1"/>
  <c r="P42" i="7"/>
  <c r="N40" i="7"/>
  <c r="L40" i="7"/>
  <c r="O38" i="7"/>
  <c r="N38" i="7"/>
  <c r="M38" i="7"/>
  <c r="L38" i="7"/>
  <c r="K38" i="7"/>
  <c r="K40" i="7" s="1"/>
  <c r="J38" i="7"/>
  <c r="I38" i="7"/>
  <c r="H38" i="7"/>
  <c r="G38" i="7"/>
  <c r="F38" i="7"/>
  <c r="E38" i="7"/>
  <c r="D38" i="7"/>
  <c r="P36" i="7"/>
  <c r="P35" i="7"/>
  <c r="P38" i="7" s="1"/>
  <c r="P34" i="7"/>
  <c r="O33" i="7"/>
  <c r="O40" i="7" s="1"/>
  <c r="N33" i="7"/>
  <c r="M33" i="7"/>
  <c r="M40" i="7" s="1"/>
  <c r="L33" i="7"/>
  <c r="K33" i="7"/>
  <c r="J33" i="7"/>
  <c r="I33" i="7"/>
  <c r="H33" i="7"/>
  <c r="H40" i="7" s="1"/>
  <c r="G33" i="7"/>
  <c r="G40" i="7" s="1"/>
  <c r="F33" i="7"/>
  <c r="F40" i="7" s="1"/>
  <c r="E33" i="7"/>
  <c r="E40" i="7" s="1"/>
  <c r="D33" i="7"/>
  <c r="D40" i="7" s="1"/>
  <c r="P31" i="7"/>
  <c r="P30" i="7"/>
  <c r="P33" i="7" s="1"/>
  <c r="P29" i="7"/>
  <c r="O25" i="7"/>
  <c r="O27" i="7" s="1"/>
  <c r="N25" i="7"/>
  <c r="M25" i="7"/>
  <c r="L25" i="7"/>
  <c r="K25" i="7"/>
  <c r="J25" i="7"/>
  <c r="I25" i="7"/>
  <c r="H25" i="7"/>
  <c r="G25" i="7"/>
  <c r="F25" i="7"/>
  <c r="E25" i="7"/>
  <c r="D25" i="7"/>
  <c r="P23" i="7"/>
  <c r="P22" i="7"/>
  <c r="P25" i="7" s="1"/>
  <c r="P21" i="7"/>
  <c r="O20" i="7"/>
  <c r="N20" i="7"/>
  <c r="M20" i="7"/>
  <c r="L20" i="7"/>
  <c r="K20" i="7"/>
  <c r="J20" i="7"/>
  <c r="I20" i="7"/>
  <c r="I27" i="7" s="1"/>
  <c r="H20" i="7"/>
  <c r="G20" i="7"/>
  <c r="F20" i="7"/>
  <c r="E20" i="7"/>
  <c r="E27" i="7" s="1"/>
  <c r="D20" i="7"/>
  <c r="P19" i="7"/>
  <c r="P18" i="7"/>
  <c r="P15" i="7"/>
  <c r="P14" i="7"/>
  <c r="P13" i="7"/>
  <c r="Q16" i="6"/>
  <c r="P16" i="6"/>
  <c r="O16" i="6"/>
  <c r="N16" i="6"/>
  <c r="M16" i="6"/>
  <c r="L16" i="6"/>
  <c r="K16" i="6"/>
  <c r="J16" i="6"/>
  <c r="I16" i="6"/>
  <c r="H16" i="6"/>
  <c r="G16" i="6"/>
  <c r="F16" i="6"/>
  <c r="R14" i="6"/>
  <c r="R13" i="6"/>
  <c r="R12" i="6"/>
  <c r="R11" i="6"/>
  <c r="R10" i="6"/>
  <c r="R9" i="6"/>
  <c r="R8" i="6"/>
  <c r="P21" i="5"/>
  <c r="P23" i="5" s="1"/>
  <c r="P27" i="5" s="1"/>
  <c r="O21" i="5"/>
  <c r="O23" i="5" s="1"/>
  <c r="O27" i="5" s="1"/>
  <c r="N21" i="5"/>
  <c r="N23" i="5" s="1"/>
  <c r="N27" i="5" s="1"/>
  <c r="M21" i="5"/>
  <c r="M23" i="5" s="1"/>
  <c r="M27" i="5" s="1"/>
  <c r="L21" i="5"/>
  <c r="L23" i="5" s="1"/>
  <c r="L27" i="5" s="1"/>
  <c r="K21" i="5"/>
  <c r="K23" i="5" s="1"/>
  <c r="K27" i="5" s="1"/>
  <c r="J21" i="5"/>
  <c r="J23" i="5" s="1"/>
  <c r="J27" i="5" s="1"/>
  <c r="I21" i="5"/>
  <c r="I23" i="5" s="1"/>
  <c r="I27" i="5" s="1"/>
  <c r="H21" i="5"/>
  <c r="H23" i="5" s="1"/>
  <c r="H27" i="5" s="1"/>
  <c r="G21" i="5"/>
  <c r="G23" i="5" s="1"/>
  <c r="G27" i="5" s="1"/>
  <c r="F21" i="5"/>
  <c r="F23" i="5" s="1"/>
  <c r="F27" i="5" s="1"/>
  <c r="E21" i="5"/>
  <c r="E23" i="5" s="1"/>
  <c r="Q20" i="5"/>
  <c r="Q19" i="5"/>
  <c r="Q18" i="5"/>
  <c r="Q17" i="5"/>
  <c r="Q16" i="5"/>
  <c r="Q15" i="5"/>
  <c r="Q14" i="5"/>
  <c r="Q13" i="5"/>
  <c r="Q12" i="5"/>
  <c r="Q11" i="5"/>
  <c r="Q10" i="5"/>
  <c r="Q9" i="5"/>
  <c r="S44" i="4"/>
  <c r="R44" i="4"/>
  <c r="Q44" i="4"/>
  <c r="P44" i="4"/>
  <c r="O44" i="4"/>
  <c r="N44" i="4"/>
  <c r="M44" i="4"/>
  <c r="K44" i="4"/>
  <c r="J44" i="4"/>
  <c r="I44" i="4"/>
  <c r="H44" i="4"/>
  <c r="G44" i="4"/>
  <c r="S43" i="4"/>
  <c r="S42" i="4"/>
  <c r="R40" i="4"/>
  <c r="Q40" i="4"/>
  <c r="P40" i="4"/>
  <c r="O40" i="4"/>
  <c r="N40" i="4"/>
  <c r="M40" i="4"/>
  <c r="L40" i="4"/>
  <c r="K40" i="4"/>
  <c r="J40" i="4"/>
  <c r="I40" i="4"/>
  <c r="H40" i="4"/>
  <c r="S39" i="4"/>
  <c r="S38" i="4"/>
  <c r="S37" i="4"/>
  <c r="R35" i="4"/>
  <c r="Q35" i="4"/>
  <c r="P35" i="4"/>
  <c r="O35" i="4"/>
  <c r="N35" i="4"/>
  <c r="M35" i="4"/>
  <c r="L35" i="4"/>
  <c r="K35" i="4"/>
  <c r="J35" i="4"/>
  <c r="I35" i="4"/>
  <c r="H35" i="4"/>
  <c r="G35" i="4"/>
  <c r="S34" i="4"/>
  <c r="S33" i="4"/>
  <c r="S32" i="4"/>
  <c r="S31" i="4"/>
  <c r="S30" i="4"/>
  <c r="S29" i="4"/>
  <c r="S28" i="4"/>
  <c r="R26" i="4"/>
  <c r="Q26" i="4"/>
  <c r="P26" i="4"/>
  <c r="O26" i="4"/>
  <c r="N26" i="4"/>
  <c r="N47" i="4" s="1"/>
  <c r="M26" i="4"/>
  <c r="L26" i="4"/>
  <c r="K26" i="4"/>
  <c r="J26" i="4"/>
  <c r="I26" i="4"/>
  <c r="H26" i="4"/>
  <c r="G26" i="4"/>
  <c r="S25" i="4"/>
  <c r="S24" i="4"/>
  <c r="S23" i="4"/>
  <c r="S22" i="4"/>
  <c r="S21" i="4"/>
  <c r="S26" i="4" s="1"/>
  <c r="R19" i="4"/>
  <c r="Q19" i="4"/>
  <c r="P19" i="4"/>
  <c r="O19" i="4"/>
  <c r="N19" i="4"/>
  <c r="M19" i="4"/>
  <c r="L19" i="4"/>
  <c r="L47" i="4" s="1"/>
  <c r="K19" i="4"/>
  <c r="K47" i="4" s="1"/>
  <c r="J19" i="4"/>
  <c r="J47" i="4" s="1"/>
  <c r="I19" i="4"/>
  <c r="H19" i="4"/>
  <c r="G19" i="4"/>
  <c r="S18" i="4"/>
  <c r="S17" i="4"/>
  <c r="S16" i="4"/>
  <c r="S15" i="4"/>
  <c r="S14" i="4"/>
  <c r="S13" i="4"/>
  <c r="Q18" i="3"/>
  <c r="Q22" i="3" s="1"/>
  <c r="P18" i="3"/>
  <c r="P22" i="3" s="1"/>
  <c r="O18" i="3"/>
  <c r="O26" i="3" s="1"/>
  <c r="N18" i="3"/>
  <c r="N20" i="3" s="1"/>
  <c r="M18" i="3"/>
  <c r="M22" i="3" s="1"/>
  <c r="L18" i="3"/>
  <c r="L24" i="3" s="1"/>
  <c r="K18" i="3"/>
  <c r="K24" i="3" s="1"/>
  <c r="J18" i="3"/>
  <c r="J24" i="3" s="1"/>
  <c r="I18" i="3"/>
  <c r="I22" i="3" s="1"/>
  <c r="H18" i="3"/>
  <c r="H22" i="3" s="1"/>
  <c r="G18" i="3"/>
  <c r="G26" i="3" s="1"/>
  <c r="F18" i="3"/>
  <c r="F20" i="3" s="1"/>
  <c r="R17" i="3"/>
  <c r="R16" i="3"/>
  <c r="R15" i="3"/>
  <c r="R14" i="3"/>
  <c r="R13" i="3"/>
  <c r="R12" i="3"/>
  <c r="R11" i="3"/>
  <c r="R10" i="3"/>
  <c r="R9" i="3"/>
  <c r="R8" i="3"/>
  <c r="J40" i="7" l="1"/>
  <c r="I40" i="7"/>
  <c r="C12" i="11"/>
  <c r="C15" i="11"/>
  <c r="G32" i="12"/>
  <c r="F57" i="12"/>
  <c r="F32" i="12"/>
  <c r="E32" i="11"/>
  <c r="F20" i="8"/>
  <c r="H29" i="8"/>
  <c r="H37" i="8" s="1"/>
  <c r="P29" i="8"/>
  <c r="N20" i="8"/>
  <c r="I29" i="8"/>
  <c r="H30" i="9"/>
  <c r="I30" i="9"/>
  <c r="C17" i="11"/>
  <c r="R28" i="8"/>
  <c r="N36" i="9"/>
  <c r="N38" i="9" s="1"/>
  <c r="L23" i="10"/>
  <c r="R34" i="8"/>
  <c r="R16" i="8"/>
  <c r="M23" i="10"/>
  <c r="Q16" i="10"/>
  <c r="Q17" i="10" s="1"/>
  <c r="R27" i="8"/>
  <c r="G35" i="8"/>
  <c r="L30" i="9"/>
  <c r="G36" i="9"/>
  <c r="F17" i="10"/>
  <c r="E23" i="10"/>
  <c r="I35" i="8"/>
  <c r="I37" i="8" s="1"/>
  <c r="M30" i="9"/>
  <c r="O20" i="8"/>
  <c r="R28" i="9"/>
  <c r="N23" i="10"/>
  <c r="F35" i="8"/>
  <c r="O35" i="8"/>
  <c r="L20" i="8"/>
  <c r="M20" i="8"/>
  <c r="G20" i="8"/>
  <c r="Q35" i="8"/>
  <c r="Q37" i="8" s="1"/>
  <c r="M35" i="8"/>
  <c r="K36" i="9"/>
  <c r="G17" i="10"/>
  <c r="R34" i="9"/>
  <c r="P20" i="8"/>
  <c r="Q33" i="10"/>
  <c r="F23" i="10"/>
  <c r="H20" i="8"/>
  <c r="H38" i="9"/>
  <c r="R33" i="8"/>
  <c r="P35" i="8"/>
  <c r="P37" i="8" s="1"/>
  <c r="N30" i="9"/>
  <c r="J36" i="9"/>
  <c r="E34" i="10"/>
  <c r="Q30" i="10"/>
  <c r="E25" i="10"/>
  <c r="H42" i="9"/>
  <c r="J27" i="7"/>
  <c r="K27" i="7"/>
  <c r="L27" i="7"/>
  <c r="M27" i="7"/>
  <c r="M50" i="7" s="1"/>
  <c r="D27" i="7"/>
  <c r="D50" i="7" s="1"/>
  <c r="N27" i="7"/>
  <c r="N50" i="7" s="1"/>
  <c r="H27" i="7"/>
  <c r="H50" i="7" s="1"/>
  <c r="F27" i="7"/>
  <c r="F50" i="7" s="1"/>
  <c r="P20" i="7"/>
  <c r="P40" i="7" s="1"/>
  <c r="P50" i="7" s="1"/>
  <c r="L50" i="7"/>
  <c r="J50" i="7"/>
  <c r="I50" i="7"/>
  <c r="G27" i="7"/>
  <c r="G50" i="7" s="1"/>
  <c r="E50" i="7"/>
  <c r="R16" i="6"/>
  <c r="Q21" i="5"/>
  <c r="S40" i="4"/>
  <c r="P47" i="4"/>
  <c r="P51" i="4" s="1"/>
  <c r="S35" i="4"/>
  <c r="R47" i="4"/>
  <c r="Q47" i="4"/>
  <c r="Q51" i="4" s="1"/>
  <c r="O47" i="4"/>
  <c r="O57" i="4" s="1"/>
  <c r="I47" i="4"/>
  <c r="I51" i="4" s="1"/>
  <c r="H47" i="4"/>
  <c r="H53" i="4" s="1"/>
  <c r="G47" i="4"/>
  <c r="G57" i="4" s="1"/>
  <c r="M47" i="4"/>
  <c r="M57" i="4" s="1"/>
  <c r="S19" i="4"/>
  <c r="K20" i="3"/>
  <c r="I24" i="3"/>
  <c r="H24" i="3"/>
  <c r="H26" i="3"/>
  <c r="J20" i="3"/>
  <c r="O20" i="3"/>
  <c r="K26" i="3"/>
  <c r="J26" i="3"/>
  <c r="J22" i="3"/>
  <c r="I26" i="3"/>
  <c r="G24" i="3"/>
  <c r="F24" i="3"/>
  <c r="P20" i="3"/>
  <c r="M24" i="3"/>
  <c r="Q20" i="3"/>
  <c r="N24" i="3"/>
  <c r="P26" i="3"/>
  <c r="G20" i="3"/>
  <c r="O24" i="3"/>
  <c r="Q26" i="3"/>
  <c r="H20" i="3"/>
  <c r="K22" i="3"/>
  <c r="P24" i="3"/>
  <c r="I20" i="3"/>
  <c r="Q24" i="3"/>
  <c r="K29" i="8"/>
  <c r="G30" i="9"/>
  <c r="L29" i="8"/>
  <c r="L37" i="8" s="1"/>
  <c r="L41" i="8" s="1"/>
  <c r="G29" i="8"/>
  <c r="O29" i="8"/>
  <c r="F32" i="8"/>
  <c r="N32" i="8"/>
  <c r="J35" i="8"/>
  <c r="J37" i="8" s="1"/>
  <c r="F21" i="9"/>
  <c r="N21" i="9"/>
  <c r="R19" i="9"/>
  <c r="R20" i="9"/>
  <c r="J33" i="9"/>
  <c r="O36" i="9"/>
  <c r="H23" i="10"/>
  <c r="P23" i="10"/>
  <c r="E43" i="11"/>
  <c r="M32" i="8"/>
  <c r="I20" i="8"/>
  <c r="Q20" i="8"/>
  <c r="M29" i="8"/>
  <c r="K35" i="8"/>
  <c r="G21" i="9"/>
  <c r="O21" i="9"/>
  <c r="R18" i="9"/>
  <c r="K33" i="9"/>
  <c r="P36" i="9"/>
  <c r="P38" i="9" s="1"/>
  <c r="P42" i="9" s="1"/>
  <c r="I23" i="10"/>
  <c r="Q23" i="10"/>
  <c r="O23" i="10"/>
  <c r="R17" i="8"/>
  <c r="J20" i="8"/>
  <c r="R19" i="8"/>
  <c r="F29" i="8"/>
  <c r="N29" i="8"/>
  <c r="J30" i="9"/>
  <c r="L33" i="9"/>
  <c r="Q36" i="9"/>
  <c r="Q38" i="9" s="1"/>
  <c r="J23" i="10"/>
  <c r="O30" i="9"/>
  <c r="G23" i="10"/>
  <c r="K20" i="8"/>
  <c r="N35" i="8"/>
  <c r="I21" i="9"/>
  <c r="Q21" i="9"/>
  <c r="I36" i="9"/>
  <c r="G19" i="11"/>
  <c r="G34" i="11" s="1"/>
  <c r="G53" i="11"/>
  <c r="G60" i="11" s="1"/>
  <c r="F43" i="11"/>
  <c r="F60" i="11" s="1"/>
  <c r="E19" i="11"/>
  <c r="H29" i="11"/>
  <c r="H32" i="11" s="1"/>
  <c r="H34" i="11" s="1"/>
  <c r="H56" i="11"/>
  <c r="H58" i="11" s="1"/>
  <c r="H60" i="11" s="1"/>
  <c r="E53" i="11"/>
  <c r="F38" i="9"/>
  <c r="M38" i="9"/>
  <c r="M42" i="9" s="1"/>
  <c r="R16" i="9"/>
  <c r="R18" i="8"/>
  <c r="K50" i="7"/>
  <c r="O50" i="7"/>
  <c r="E27" i="5"/>
  <c r="Q23" i="5"/>
  <c r="Q27" i="5" s="1"/>
  <c r="M51" i="4"/>
  <c r="M53" i="4"/>
  <c r="M55" i="4"/>
  <c r="N57" i="4"/>
  <c r="N53" i="4"/>
  <c r="N49" i="4"/>
  <c r="N51" i="4"/>
  <c r="N55" i="4"/>
  <c r="Q57" i="4"/>
  <c r="Q49" i="4"/>
  <c r="J57" i="4"/>
  <c r="J55" i="4"/>
  <c r="J51" i="4"/>
  <c r="J49" i="4"/>
  <c r="J53" i="4"/>
  <c r="K55" i="4"/>
  <c r="K51" i="4"/>
  <c r="K57" i="4"/>
  <c r="K53" i="4"/>
  <c r="K49" i="4"/>
  <c r="I49" i="4"/>
  <c r="I55" i="4"/>
  <c r="L57" i="4"/>
  <c r="L53" i="4"/>
  <c r="L55" i="4"/>
  <c r="L49" i="4"/>
  <c r="L51" i="4"/>
  <c r="L20" i="3"/>
  <c r="G22" i="3"/>
  <c r="O22" i="3"/>
  <c r="M26" i="3"/>
  <c r="R18" i="3"/>
  <c r="M20" i="3"/>
  <c r="F26" i="3"/>
  <c r="N26" i="3"/>
  <c r="L22" i="3"/>
  <c r="F22" i="3"/>
  <c r="N22" i="3"/>
  <c r="L26" i="3"/>
  <c r="G30" i="3" l="1"/>
  <c r="L38" i="9"/>
  <c r="L42" i="9" s="1"/>
  <c r="G38" i="9"/>
  <c r="K38" i="9"/>
  <c r="K42" i="9" s="1"/>
  <c r="O37" i="8"/>
  <c r="O41" i="8" s="1"/>
  <c r="O38" i="9"/>
  <c r="O42" i="9" s="1"/>
  <c r="K37" i="8"/>
  <c r="J38" i="9"/>
  <c r="J42" i="9" s="1"/>
  <c r="H41" i="8"/>
  <c r="P41" i="8"/>
  <c r="Q34" i="10"/>
  <c r="R30" i="9"/>
  <c r="R35" i="8"/>
  <c r="E60" i="11"/>
  <c r="I38" i="9"/>
  <c r="I42" i="9" s="1"/>
  <c r="R36" i="9"/>
  <c r="I41" i="8"/>
  <c r="N37" i="8"/>
  <c r="N41" i="8" s="1"/>
  <c r="R35" i="9"/>
  <c r="F37" i="8"/>
  <c r="F41" i="8" s="1"/>
  <c r="R29" i="9"/>
  <c r="R33" i="9"/>
  <c r="R32" i="9"/>
  <c r="E38" i="10"/>
  <c r="F8" i="10" s="1"/>
  <c r="F25" i="10" s="1"/>
  <c r="F38" i="10" s="1"/>
  <c r="G8" i="10" s="1"/>
  <c r="G25" i="10" s="1"/>
  <c r="G38" i="10" s="1"/>
  <c r="H8" i="10" s="1"/>
  <c r="H25" i="10" s="1"/>
  <c r="H38" i="10" s="1"/>
  <c r="I8" i="10" s="1"/>
  <c r="I25" i="10" s="1"/>
  <c r="I38" i="10" s="1"/>
  <c r="J8" i="10" s="1"/>
  <c r="J25" i="10" s="1"/>
  <c r="J38" i="10" s="1"/>
  <c r="K8" i="10" s="1"/>
  <c r="K25" i="10" s="1"/>
  <c r="K38" i="10" s="1"/>
  <c r="L8" i="10" s="1"/>
  <c r="L25" i="10" s="1"/>
  <c r="L38" i="10" s="1"/>
  <c r="M8" i="10" s="1"/>
  <c r="M25" i="10" s="1"/>
  <c r="M38" i="10" s="1"/>
  <c r="N8" i="10" s="1"/>
  <c r="N25" i="10" s="1"/>
  <c r="N38" i="10" s="1"/>
  <c r="O8" i="10" s="1"/>
  <c r="O25" i="10" s="1"/>
  <c r="O38" i="10" s="1"/>
  <c r="P8" i="10" s="1"/>
  <c r="P25" i="10" s="1"/>
  <c r="P38" i="10" s="1"/>
  <c r="G37" i="8"/>
  <c r="G41" i="8" s="1"/>
  <c r="R29" i="8"/>
  <c r="R32" i="8"/>
  <c r="M37" i="8"/>
  <c r="M41" i="8" s="1"/>
  <c r="Q41" i="8"/>
  <c r="F42" i="9"/>
  <c r="G42" i="9"/>
  <c r="R21" i="9"/>
  <c r="Q42" i="9"/>
  <c r="N42" i="9"/>
  <c r="P27" i="7"/>
  <c r="O51" i="4"/>
  <c r="O55" i="4"/>
  <c r="O49" i="4"/>
  <c r="Q55" i="4"/>
  <c r="O53" i="4"/>
  <c r="O59" i="4" s="1"/>
  <c r="Q53" i="4"/>
  <c r="I53" i="4"/>
  <c r="H51" i="4"/>
  <c r="H49" i="4"/>
  <c r="H57" i="4"/>
  <c r="P57" i="4"/>
  <c r="P55" i="4"/>
  <c r="P49" i="4"/>
  <c r="P53" i="4"/>
  <c r="S47" i="4"/>
  <c r="S51" i="4" s="1"/>
  <c r="N59" i="4"/>
  <c r="I57" i="4"/>
  <c r="H55" i="4"/>
  <c r="G55" i="4"/>
  <c r="G51" i="4"/>
  <c r="G49" i="4"/>
  <c r="G53" i="4"/>
  <c r="M49" i="4"/>
  <c r="M59" i="4" s="1"/>
  <c r="J30" i="3"/>
  <c r="P30" i="3"/>
  <c r="O30" i="3"/>
  <c r="L30" i="3"/>
  <c r="K30" i="3"/>
  <c r="I30" i="3"/>
  <c r="Q30" i="3"/>
  <c r="H30" i="3"/>
  <c r="J41" i="8"/>
  <c r="H63" i="11"/>
  <c r="H67" i="11" s="1"/>
  <c r="R20" i="8"/>
  <c r="K41" i="8"/>
  <c r="G63" i="11"/>
  <c r="G67" i="11" s="1"/>
  <c r="K59" i="4"/>
  <c r="J59" i="4"/>
  <c r="P59" i="4"/>
  <c r="Q59" i="4"/>
  <c r="L59" i="4"/>
  <c r="R20" i="3"/>
  <c r="R22" i="3"/>
  <c r="R24" i="3"/>
  <c r="R26" i="3"/>
  <c r="M30" i="3"/>
  <c r="N30" i="3"/>
  <c r="F30" i="3"/>
  <c r="Q8" i="10" l="1"/>
  <c r="Q25" i="10" s="1"/>
  <c r="R38" i="9"/>
  <c r="R37" i="8"/>
  <c r="R42" i="9"/>
  <c r="R41" i="8"/>
  <c r="H59" i="4"/>
  <c r="S57" i="4"/>
  <c r="G59" i="4"/>
  <c r="S55" i="4"/>
  <c r="S49" i="4"/>
  <c r="S53" i="4"/>
  <c r="I59" i="4"/>
  <c r="Q38" i="10"/>
  <c r="R30" i="3"/>
  <c r="S59" i="4" l="1"/>
  <c r="S61" i="4" s="1"/>
  <c r="E23" i="11"/>
  <c r="E24" i="11"/>
  <c r="E26" i="11" s="1"/>
  <c r="E34" i="11" s="1"/>
  <c r="E63" i="11" s="1"/>
  <c r="E67" i="11" s="1"/>
  <c r="F26" i="11"/>
  <c r="F34" i="11" s="1"/>
  <c r="F63" i="11" s="1"/>
  <c r="F67" i="11" s="1"/>
</calcChain>
</file>

<file path=xl/sharedStrings.xml><?xml version="1.0" encoding="utf-8"?>
<sst xmlns="http://schemas.openxmlformats.org/spreadsheetml/2006/main" count="451" uniqueCount="236">
  <si>
    <t>جمعية رعاية مرضى السرطان</t>
  </si>
  <si>
    <t xml:space="preserve">الموازنة التقديرية </t>
  </si>
  <si>
    <t>عدد العمالة</t>
  </si>
  <si>
    <t xml:space="preserve">افتراضات الموازنة </t>
  </si>
  <si>
    <t xml:space="preserve">ملاحظات لجنة الخطة والموازنة </t>
  </si>
  <si>
    <t>تم اعداد تقديرات الرواتب والأجور بناء على رواتب العام الماضي  بالإضافة للعلاوه السنوية زائد الوظائف الجديدة التي تم اعتمادها في الخطة التشغيلية وتم رفع تفاصيلها من الموارد البشرية مرفق تفصيلها</t>
  </si>
  <si>
    <t xml:space="preserve">رقم الحساب </t>
  </si>
  <si>
    <t>البيــــــــــــــــــــــان</t>
  </si>
  <si>
    <t xml:space="preserve">شهر </t>
  </si>
  <si>
    <t>شهر</t>
  </si>
  <si>
    <t>الإجمالي</t>
  </si>
  <si>
    <t>الرواتب والأجور الأساسية</t>
  </si>
  <si>
    <t>بدل سكن</t>
  </si>
  <si>
    <t>بدل المواصلات</t>
  </si>
  <si>
    <t>العمل الإضافي</t>
  </si>
  <si>
    <t>تأمينات الاجتماعية</t>
  </si>
  <si>
    <t>التأمين الطبي</t>
  </si>
  <si>
    <t>مكافات وحوافز موسمية</t>
  </si>
  <si>
    <t>مصاريف حوكمية-تجديد اقامات</t>
  </si>
  <si>
    <t>بدل انتداب</t>
  </si>
  <si>
    <t>تعويضات نهاية الخدمة</t>
  </si>
  <si>
    <t>الإجمـــــــــــالي</t>
  </si>
  <si>
    <t xml:space="preserve">اجمالي مصاريف الإدارة </t>
  </si>
  <si>
    <t xml:space="preserve">اجمالي مصاريف النشاط </t>
  </si>
  <si>
    <t xml:space="preserve">اجمالي جمع الأموال </t>
  </si>
  <si>
    <t xml:space="preserve">اجمالي الاستدامة المالية </t>
  </si>
  <si>
    <t xml:space="preserve">الإجمالي العام </t>
  </si>
  <si>
    <t>الفئة</t>
  </si>
  <si>
    <t>البـــــــــــــند</t>
  </si>
  <si>
    <t>الايضاح</t>
  </si>
  <si>
    <t>المستهلكات</t>
  </si>
  <si>
    <t>مستلزمات مكتبية</t>
  </si>
  <si>
    <t>مستلزمات انظمة المعلومات</t>
  </si>
  <si>
    <t>الوقود والمحروقات</t>
  </si>
  <si>
    <t>مطبوعات</t>
  </si>
  <si>
    <t>مواد تنظيف</t>
  </si>
  <si>
    <t>مستلزمات مطبخ</t>
  </si>
  <si>
    <t>اجمالي المستهلكات</t>
  </si>
  <si>
    <t>الصيانة</t>
  </si>
  <si>
    <t>تحسينات مباني مستأجرة</t>
  </si>
  <si>
    <t>صيانه وإصلاح-المباني</t>
  </si>
  <si>
    <t>صيانه وإصلاح- الالات والمعدات</t>
  </si>
  <si>
    <t>صيانه وإصلاح-السيارات</t>
  </si>
  <si>
    <t>صيانه وإصلاح-عدد وأدوات</t>
  </si>
  <si>
    <t>اجمالي الصيانة</t>
  </si>
  <si>
    <t>المنافع و الخدمات</t>
  </si>
  <si>
    <t>الكهرباء</t>
  </si>
  <si>
    <t>المياه ومصاريف الصرف الصحي</t>
  </si>
  <si>
    <t>الهاتف والفاكس</t>
  </si>
  <si>
    <t>مصاريف الشحن</t>
  </si>
  <si>
    <t>اجمالي المنافع والخدمات</t>
  </si>
  <si>
    <t>مصاريف أخرى</t>
  </si>
  <si>
    <t>حوكمه</t>
  </si>
  <si>
    <t>علاقات عامه</t>
  </si>
  <si>
    <t>عمولات بنكية</t>
  </si>
  <si>
    <t xml:space="preserve">اجمالي المصروفات الأخرى </t>
  </si>
  <si>
    <t xml:space="preserve">مصاريف الاستهلاك </t>
  </si>
  <si>
    <t>مصاريف اهلاكات</t>
  </si>
  <si>
    <t xml:space="preserve">اجمالي الحوكمة </t>
  </si>
  <si>
    <t>مصاريف برامج وانشطة-اليوم العالمي لسرطان الطفل</t>
  </si>
  <si>
    <t>مصاريف برامج وانشطة-مبادرة توعية بسرطان الثدي</t>
  </si>
  <si>
    <t>مصاريف برامج وانشطة-برنامج عونك لدعم مرضي السرطان</t>
  </si>
  <si>
    <t>مصاريف برامج وانشطة-توعية بسرطان البروستات</t>
  </si>
  <si>
    <t>مصاريف برامج وانشطة-توعية بسرطان عنق الرحم</t>
  </si>
  <si>
    <t>مصاريف برامج وانشطة-توزيع سلال غذائية للمستفيدين</t>
  </si>
  <si>
    <t>مصاريف برامج وانشطة-التبرع بالدم</t>
  </si>
  <si>
    <t>برنامج ابشر لدعم مرضى السرطان</t>
  </si>
  <si>
    <t xml:space="preserve">اجمالي مصاريف الأوقاف </t>
  </si>
  <si>
    <t>اثاث مكتبي</t>
  </si>
  <si>
    <t>مباني</t>
  </si>
  <si>
    <t>سيارات</t>
  </si>
  <si>
    <t xml:space="preserve">التبرعات المقيدة </t>
  </si>
  <si>
    <t>زكاه</t>
  </si>
  <si>
    <t>تبرعات وهبات مقيده نقدية - كفالات</t>
  </si>
  <si>
    <t>تبرعات وهبات مقيده نقدية -تاهيل وتدريب</t>
  </si>
  <si>
    <t>تبرعات وهبات مقدية نقدية- رعاية صحية</t>
  </si>
  <si>
    <t>تبرعات وهبات مقدية نقدية -الملتقى السنوي</t>
  </si>
  <si>
    <t>تبرعات وهبات مقدية نقدية-برامج توعوية</t>
  </si>
  <si>
    <t xml:space="preserve">الإجمالي </t>
  </si>
  <si>
    <t xml:space="preserve">الإيرادات المقيدة </t>
  </si>
  <si>
    <t>أرباح استثمارات مخصصة للبرامج والانشطه</t>
  </si>
  <si>
    <t>مبيعات سلع وخدمات مخصصه للبرامج والانشطه</t>
  </si>
  <si>
    <t xml:space="preserve">إجمالي التبرعات والايرادات المقيدة </t>
  </si>
  <si>
    <t xml:space="preserve">التبرعات والهبات غير المقيدة </t>
  </si>
  <si>
    <t>التبرع العام</t>
  </si>
  <si>
    <t>الاستقطاعات(الاموامر المستديمه)</t>
  </si>
  <si>
    <t xml:space="preserve">إيرادات غير مقيدة </t>
  </si>
  <si>
    <t>مبيعات سلع وخدمات</t>
  </si>
  <si>
    <t>أرباح استثمارات</t>
  </si>
  <si>
    <t>أرباح بيع أصول ثابته</t>
  </si>
  <si>
    <t xml:space="preserve">إجمالي التبرعات والايرادات غير المقيدة </t>
  </si>
  <si>
    <t xml:space="preserve">إيرادات وتبرعات اوقاف </t>
  </si>
  <si>
    <t>تبرعات نقدية لبناء او شراء اوقاف</t>
  </si>
  <si>
    <t>ريع وقف- اوقاف</t>
  </si>
  <si>
    <t>أرباح استثمارات وقفية - وقف</t>
  </si>
  <si>
    <t xml:space="preserve">إجمالي التبرعات والايرادات الوقفية  </t>
  </si>
  <si>
    <t>إجمــــالي الايرادات    ( إجمالي التدفق النقدي الداخل خلال العام )</t>
  </si>
  <si>
    <t>الرواتب و البدلات والمزايا</t>
  </si>
  <si>
    <t xml:space="preserve">المصروفات العمومية </t>
  </si>
  <si>
    <t xml:space="preserve">مصروفات البرامج  والأنشطة </t>
  </si>
  <si>
    <t xml:space="preserve">المصروفات الرأسمالية </t>
  </si>
  <si>
    <t>إجمــــالي المصروفات ( إجمالي التدفق النقدي الخارج خلال العام )</t>
  </si>
  <si>
    <t xml:space="preserve">التبرعات  المقيدة </t>
  </si>
  <si>
    <t xml:space="preserve">الإيرادات  المقيدة </t>
  </si>
  <si>
    <t xml:space="preserve">إجمالي التبرعاات والايرادات  المقيدة </t>
  </si>
  <si>
    <t xml:space="preserve">التبرعات غير المقيدة </t>
  </si>
  <si>
    <t xml:space="preserve">الايرادات غير المقيدة </t>
  </si>
  <si>
    <t xml:space="preserve">التبرعات الوقفية </t>
  </si>
  <si>
    <t xml:space="preserve">ريع الأوقاف </t>
  </si>
  <si>
    <t>إجمالي تبرعات وايرادات الأوقاف</t>
  </si>
  <si>
    <t>إجمــــالي الإيرادات والتبرعات ( إجمالي التدفق النقدي الداخل خلال العام )</t>
  </si>
  <si>
    <t xml:space="preserve">الفائض أو ( العجز ) في الموازنة </t>
  </si>
  <si>
    <t>قائمة المصروفات والايرادات التقديرية</t>
  </si>
  <si>
    <t xml:space="preserve">مصاريف الإدارة </t>
  </si>
  <si>
    <t>مصاريف النشاط</t>
  </si>
  <si>
    <t xml:space="preserve">مصاريف جمع الأموال </t>
  </si>
  <si>
    <t xml:space="preserve">مصاريف الاستدامة </t>
  </si>
  <si>
    <t xml:space="preserve">مصاريف الحوكمة </t>
  </si>
  <si>
    <t xml:space="preserve">رصيد النقدية اول الفترة </t>
  </si>
  <si>
    <t xml:space="preserve">رصيد النقدية اول العام </t>
  </si>
  <si>
    <t>اجمالي التدفق النقدي</t>
  </si>
  <si>
    <t>مصروفات النشاط</t>
  </si>
  <si>
    <t>صافي التدفق النقدي</t>
  </si>
  <si>
    <t>رقم الحساب</t>
  </si>
  <si>
    <t xml:space="preserve">البيان </t>
  </si>
  <si>
    <t xml:space="preserve">الايضاحات </t>
  </si>
  <si>
    <t xml:space="preserve">الاجمالي </t>
  </si>
  <si>
    <t xml:space="preserve">غير مقيد </t>
  </si>
  <si>
    <t xml:space="preserve">مقيد </t>
  </si>
  <si>
    <t xml:space="preserve">أوقاف </t>
  </si>
  <si>
    <t xml:space="preserve">ايرادات وتبرعات مقيدة </t>
  </si>
  <si>
    <t xml:space="preserve">إجمالي الايرادات والتبرعات المقيدة </t>
  </si>
  <si>
    <t xml:space="preserve">ايرادات وتبرعات غير مقيدة </t>
  </si>
  <si>
    <t xml:space="preserve">إجمالي الايرادات والتبرعات </t>
  </si>
  <si>
    <t>ايرادات وتبرعات اوقاف</t>
  </si>
  <si>
    <t xml:space="preserve">تبرعات نقدية  لبناء أو شراء أوقاف </t>
  </si>
  <si>
    <t xml:space="preserve">إيرادات - ريع أوقاف </t>
  </si>
  <si>
    <t xml:space="preserve">ارباح استثمارات وقفية </t>
  </si>
  <si>
    <t xml:space="preserve">إيرادات التحويلات واعادة التصنيف </t>
  </si>
  <si>
    <t xml:space="preserve">اجمالي التبرعات والإيرادات </t>
  </si>
  <si>
    <t xml:space="preserve">مصروفات عمومية وإدارية </t>
  </si>
  <si>
    <t>تكاليف العاملين / الموظفين</t>
  </si>
  <si>
    <t xml:space="preserve">إعادة التصنيف </t>
  </si>
  <si>
    <t xml:space="preserve">إجمالي المصروفات العمومية والإدارية </t>
  </si>
  <si>
    <t xml:space="preserve">مصاريف البرامج والأنشطة </t>
  </si>
  <si>
    <t xml:space="preserve">إجمالي مصروفات البرامج والانشطة  </t>
  </si>
  <si>
    <t xml:space="preserve">مصاريف وتوزيعات عوائد الأوقاف </t>
  </si>
  <si>
    <t xml:space="preserve">مخصصات واحتياطيات الأوقاف </t>
  </si>
  <si>
    <t>مصاريف اهلاك الوقف</t>
  </si>
  <si>
    <t>توزيعات صافي الريع على المستفيدين</t>
  </si>
  <si>
    <t>إجمالي مصروفات وتوزيعات عوائد الاوقاف</t>
  </si>
  <si>
    <t xml:space="preserve">مصروفات  التحويلات واعادة التصنيف </t>
  </si>
  <si>
    <t xml:space="preserve">إجمالي المصروفات </t>
  </si>
  <si>
    <t xml:space="preserve">صافي الأصول خلال العام </t>
  </si>
  <si>
    <t xml:space="preserve">صافي الأصول أول العام </t>
  </si>
  <si>
    <t xml:space="preserve">صافي الأصول نهاية العام </t>
  </si>
  <si>
    <t xml:space="preserve">الأصول المتداولة </t>
  </si>
  <si>
    <t>النقدية في البنوك والصناديق</t>
  </si>
  <si>
    <t>المحافظ الإقراضية والتمويلة</t>
  </si>
  <si>
    <t xml:space="preserve">الإستثمارات ( المتداولة ) </t>
  </si>
  <si>
    <t>الذمم المدينة</t>
  </si>
  <si>
    <t xml:space="preserve">مصروفات مدفوعة مقدماً </t>
  </si>
  <si>
    <t xml:space="preserve">إيرادات وتبرعات مستحقة </t>
  </si>
  <si>
    <t xml:space="preserve">المخزون </t>
  </si>
  <si>
    <t>الحسابات الجارية للفروع " أطراف ذات علاقة "</t>
  </si>
  <si>
    <t xml:space="preserve">إجمالي الأصول المتداولة </t>
  </si>
  <si>
    <t xml:space="preserve">الأصول غير المتداولة </t>
  </si>
  <si>
    <t xml:space="preserve">الأصول الثابتة ( بالصافي ) </t>
  </si>
  <si>
    <t xml:space="preserve">الأصول غير الملموسة </t>
  </si>
  <si>
    <t xml:space="preserve">الإستثمارات ( غير المتداولة ) </t>
  </si>
  <si>
    <t xml:space="preserve">اعمال رأسمالية تحت الانشاء " مشاريع تحت التنفيذ " </t>
  </si>
  <si>
    <t xml:space="preserve">الموجودات الحيوية </t>
  </si>
  <si>
    <t xml:space="preserve">إجمالي الأصول غير المتداولة </t>
  </si>
  <si>
    <t xml:space="preserve">أصول الأوقاف </t>
  </si>
  <si>
    <t xml:space="preserve">النقدية الموقوفة </t>
  </si>
  <si>
    <t xml:space="preserve">محافظ إقراضية وتمويلية موقوفة  </t>
  </si>
  <si>
    <t>الإستثمارات الوقفية</t>
  </si>
  <si>
    <t>)</t>
  </si>
  <si>
    <t>الأصول الثابتة الوقفية</t>
  </si>
  <si>
    <t xml:space="preserve">الأصول غير الملموسة - اوقاف </t>
  </si>
  <si>
    <t xml:space="preserve">اعمال رأسمالية تحت الانشاء " مشاريع وقفية تحت التنفيذ " </t>
  </si>
  <si>
    <t>الموجودات الحيوية - أوقاف</t>
  </si>
  <si>
    <t xml:space="preserve">إجمالي الأصول الوقفية </t>
  </si>
  <si>
    <t xml:space="preserve">اجمالي الأصول </t>
  </si>
  <si>
    <t xml:space="preserve">الإلتزامات المتداولة </t>
  </si>
  <si>
    <t xml:space="preserve">القروض قصيرة الأجل </t>
  </si>
  <si>
    <t xml:space="preserve">أوراق الدفع </t>
  </si>
  <si>
    <t xml:space="preserve">الذمم الدائنة </t>
  </si>
  <si>
    <t xml:space="preserve">مصروفات مستحقة </t>
  </si>
  <si>
    <t>ايرادات وتبرعات مقدمة</t>
  </si>
  <si>
    <t xml:space="preserve">التزامات متداولة أخرى </t>
  </si>
  <si>
    <t xml:space="preserve">إجمالي الالتزامات المتداولة </t>
  </si>
  <si>
    <t xml:space="preserve">الإلتزامات غير متداولة  </t>
  </si>
  <si>
    <t xml:space="preserve">القروض طويلة الأجل </t>
  </si>
  <si>
    <t xml:space="preserve">أوراق الدفع  طويلة الأجل </t>
  </si>
  <si>
    <t xml:space="preserve">الذمم الدائنة - طويلة الأجل </t>
  </si>
  <si>
    <t xml:space="preserve">المخصصات </t>
  </si>
  <si>
    <t>مجمعات الإهلاك والاستنفاذ</t>
  </si>
  <si>
    <t xml:space="preserve">المخصصات للأصول الوقفية </t>
  </si>
  <si>
    <t xml:space="preserve">مجمعات الإهلاك والاستنفاذ للأصول الوقفية </t>
  </si>
  <si>
    <t xml:space="preserve">إجمالي الالتزامات غير المتداولة </t>
  </si>
  <si>
    <t xml:space="preserve">إجمالي الالتزامات </t>
  </si>
  <si>
    <t xml:space="preserve">صافي الأصول </t>
  </si>
  <si>
    <t xml:space="preserve">صافي الأصول غير المقيدة </t>
  </si>
  <si>
    <t xml:space="preserve">صافي اللأصول المقيدة </t>
  </si>
  <si>
    <t xml:space="preserve">صافي أصول الأوقاف النقدية </t>
  </si>
  <si>
    <t>إجمالي صافي الأصول</t>
  </si>
  <si>
    <t>إجمالي الالتزامات وصافي الأصول</t>
  </si>
  <si>
    <t>للعام المالي 2024 م</t>
  </si>
  <si>
    <r>
      <t xml:space="preserve"> موازنة المصروفات نموذج رقم</t>
    </r>
    <r>
      <rPr>
        <b/>
        <u/>
        <sz val="16"/>
        <rFont val="AdvertisingBold"/>
        <charset val="178"/>
      </rPr>
      <t xml:space="preserve"> ( B-001 ) </t>
    </r>
    <r>
      <rPr>
        <b/>
        <u/>
        <sz val="16"/>
        <rFont val="Mudir MT"/>
        <charset val="178"/>
      </rPr>
      <t>الرواتب و البدلات والمزايا التقديرية للعام المالي 2024 م</t>
    </r>
  </si>
  <si>
    <t>التـــقـــــديــــــري لــعـــام 2024م</t>
  </si>
  <si>
    <t>نموذج رقم ( B-005 ) موازنة الإيرادات والتبرعات     للعام المالي 2024 م</t>
  </si>
  <si>
    <t>التدفق النقدي خلال العام 2024م</t>
  </si>
  <si>
    <t>نموذج رقم ( B-004 ) الموازنة الرأسمالية ( أصول واستثمارات وأوقاف )   للعام المالي2024 م</t>
  </si>
  <si>
    <t>التـــقـــــديــــــري لــعـــام2024م</t>
  </si>
  <si>
    <t xml:space="preserve"> موازنة المبادرات والبرامج  والأنشطة   نموذج رقم ( B-003 ) التقديرية للعام المالي 2024 م</t>
  </si>
  <si>
    <t>جدول التدفق النقدي الخارج للموازنة التقديرية للعام المالي 2024م</t>
  </si>
  <si>
    <t>جدول التدفق النقدي الداخل للموازنة التقديرية للعام المالي 2024م</t>
  </si>
  <si>
    <t>التدفق النقدي خلال العام 2024</t>
  </si>
  <si>
    <t>المصروفات التقديرية للعام المالي 2024م</t>
  </si>
  <si>
    <t>مصاريف برامج وانشطة-برنامج عونك لدعم مرضى السرطان</t>
  </si>
  <si>
    <t>مصاريف برامج وانشطة-برامج نحو مجتمع واعي</t>
  </si>
  <si>
    <t>مصاريف برامج وانشطة- توزيع سلال غذائية للمستفيدين</t>
  </si>
  <si>
    <t>مصاريف برامج وانشطة- برنامج طارى</t>
  </si>
  <si>
    <t>مصاريف برامج وانشطة-نحو مجتمع واعي</t>
  </si>
  <si>
    <t>مصاريف برامج وانشطة -برنامج طارىء</t>
  </si>
  <si>
    <t>2023فعلي</t>
  </si>
  <si>
    <t>2024 تقديري</t>
  </si>
  <si>
    <t>تبرعات وهبات غيد مقيدة-نقدية</t>
  </si>
  <si>
    <t>تبرعات وهبات غيد مقيدة-عينيه</t>
  </si>
  <si>
    <t>تبرعات تخفيض التزام</t>
  </si>
  <si>
    <t>تبرعات وهبات غير مقيدة-خدمات تطوعية</t>
  </si>
  <si>
    <t>إيرادات غير مقيدة</t>
  </si>
  <si>
    <t>الموازنة التقديرية لجمعيةرعاية مرضى السرطان بنجران /  للعام المالي 2024م</t>
  </si>
  <si>
    <t>التـــقـــــديــــــري لــعـــام 2024 م</t>
  </si>
  <si>
    <t>موازنة المصروفات نموذج رقم ( B-002 ) المصروفات العمومية التقديرية للعام المالي 2024 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</si>
</sst>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_);_(* \(#,##0\);_(* &quot;-&quot;??_);_(@_)"/>
    <numFmt numFmtId="165" formatCode="_-* #,##0_-;_-* #,##0\-;_-* &quot;-&quot;??_-;_-@_-"/>
    <numFmt numFmtId="166" formatCode="00\ 000"/>
  </numFmts>
  <fonts count="62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u/>
      <sz val="28"/>
      <color rgb="FF0070C0"/>
      <name val="Al-Kharashi 33"/>
      <charset val="178"/>
    </font>
    <font>
      <sz val="28"/>
      <name val="Al-Kharashi 33"/>
      <charset val="178"/>
    </font>
    <font>
      <b/>
      <i/>
      <u/>
      <sz val="28"/>
      <name val="Al-Kharashi 33"/>
      <charset val="178"/>
    </font>
    <font>
      <b/>
      <u/>
      <sz val="28"/>
      <name val="Al-Kharashi 33"/>
      <charset val="178"/>
    </font>
    <font>
      <i/>
      <u/>
      <sz val="28"/>
      <name val="Al-Kharashi 33"/>
      <charset val="178"/>
    </font>
    <font>
      <b/>
      <i/>
      <u/>
      <sz val="28"/>
      <name val="MCS Taybah H_I normal."/>
      <charset val="178"/>
    </font>
    <font>
      <b/>
      <sz val="12"/>
      <name val="AL-Mateen"/>
      <charset val="178"/>
    </font>
    <font>
      <b/>
      <sz val="10"/>
      <name val="Mudir MT"/>
      <charset val="178"/>
    </font>
    <font>
      <b/>
      <sz val="10"/>
      <name val="Arial"/>
      <family val="2"/>
    </font>
    <font>
      <b/>
      <sz val="9"/>
      <name val="Times New Roman"/>
      <family val="1"/>
      <scheme val="major"/>
    </font>
    <font>
      <b/>
      <u/>
      <sz val="16"/>
      <name val="Mudir MT"/>
      <charset val="178"/>
    </font>
    <font>
      <b/>
      <u/>
      <sz val="16"/>
      <name val="AdvertisingBold"/>
      <charset val="178"/>
    </font>
    <font>
      <sz val="10"/>
      <name val="Mudir MT"/>
      <charset val="178"/>
    </font>
    <font>
      <b/>
      <u/>
      <sz val="8"/>
      <name val="Mudir MT"/>
      <charset val="178"/>
    </font>
    <font>
      <sz val="10"/>
      <name val="Arial"/>
      <family val="2"/>
    </font>
    <font>
      <sz val="11"/>
      <name val="Times New Roman"/>
      <family val="1"/>
      <charset val="178"/>
    </font>
    <font>
      <b/>
      <sz val="8"/>
      <name val="Arial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u/>
      <sz val="11"/>
      <name val="Arial"/>
      <family val="2"/>
    </font>
    <font>
      <sz val="10"/>
      <name val="Simplified Arabic"/>
      <family val="1"/>
    </font>
    <font>
      <b/>
      <sz val="10"/>
      <name val="Simplified Arabic"/>
      <family val="1"/>
    </font>
    <font>
      <b/>
      <sz val="12"/>
      <name val="Arial"/>
      <family val="2"/>
    </font>
    <font>
      <b/>
      <sz val="9"/>
      <name val="Arial"/>
      <family val="2"/>
    </font>
    <font>
      <sz val="11"/>
      <name val="Times New Roman"/>
      <family val="1"/>
    </font>
    <font>
      <b/>
      <sz val="12"/>
      <name val="Traditional Arabic"/>
      <family val="1"/>
    </font>
    <font>
      <b/>
      <sz val="10"/>
      <name val="Traditional Arabic"/>
      <family val="1"/>
    </font>
    <font>
      <b/>
      <sz val="10"/>
      <color theme="0"/>
      <name val="Arial"/>
      <family val="2"/>
    </font>
    <font>
      <sz val="10"/>
      <name val="Arial"/>
      <family val="2"/>
      <scheme val="minor"/>
    </font>
    <font>
      <sz val="12"/>
      <name val="Times New Roman"/>
      <family val="1"/>
    </font>
    <font>
      <b/>
      <sz val="10"/>
      <color theme="0"/>
      <name val="Arial"/>
      <family val="2"/>
      <scheme val="minor"/>
    </font>
    <font>
      <b/>
      <sz val="8"/>
      <color theme="0"/>
      <name val="Arial"/>
      <family val="2"/>
    </font>
    <font>
      <b/>
      <sz val="10"/>
      <name val="Arial"/>
      <family val="2"/>
      <scheme val="minor"/>
    </font>
    <font>
      <b/>
      <sz val="14"/>
      <name val="Traditional Arabic"/>
      <family val="1"/>
    </font>
    <font>
      <sz val="8"/>
      <name val="Arial"/>
      <family val="2"/>
    </font>
    <font>
      <b/>
      <sz val="11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14"/>
      <name val="Times New Roman"/>
      <family val="1"/>
      <charset val="178"/>
    </font>
    <font>
      <sz val="9"/>
      <color theme="1"/>
      <name val="Arial"/>
      <family val="2"/>
      <charset val="178"/>
      <scheme val="minor"/>
    </font>
    <font>
      <b/>
      <u/>
      <sz val="16"/>
      <name val="Times New Roman"/>
      <family val="1"/>
    </font>
    <font>
      <b/>
      <u val="singleAccounting"/>
      <sz val="12"/>
      <color theme="1"/>
      <name val="Arial"/>
      <family val="2"/>
      <scheme val="minor"/>
    </font>
    <font>
      <b/>
      <u val="singleAccounting"/>
      <sz val="11"/>
      <color theme="1"/>
      <name val="Arial"/>
      <family val="2"/>
      <scheme val="minor"/>
    </font>
    <font>
      <b/>
      <sz val="14"/>
      <color theme="0"/>
      <name val="Times New Roman"/>
      <family val="1"/>
    </font>
    <font>
      <b/>
      <sz val="18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name val="Times New Roman"/>
      <family val="1"/>
      <charset val="178"/>
    </font>
    <font>
      <b/>
      <u/>
      <sz val="14"/>
      <name val="Times New Roman"/>
      <family val="1"/>
    </font>
    <font>
      <sz val="18"/>
      <name val="Times New Roman"/>
      <family val="1"/>
    </font>
    <font>
      <b/>
      <u/>
      <sz val="14"/>
      <name val="Times New Roman"/>
      <family val="1"/>
      <charset val="178"/>
    </font>
    <font>
      <i/>
      <sz val="11"/>
      <name val="Times New Roman"/>
      <family val="1"/>
      <charset val="178"/>
    </font>
    <font>
      <b/>
      <i/>
      <sz val="12"/>
      <name val="Times New Roman"/>
      <family val="1"/>
    </font>
    <font>
      <b/>
      <sz val="18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sz val="12"/>
      <color theme="0"/>
      <name val="Times New Roman"/>
      <family val="1"/>
    </font>
    <font>
      <b/>
      <sz val="12"/>
      <name val="Times New Roman"/>
      <family val="1"/>
      <charset val="178"/>
    </font>
    <font>
      <b/>
      <sz val="11"/>
      <color theme="0"/>
      <name val="Times New Roman"/>
      <family val="1"/>
    </font>
    <font>
      <b/>
      <sz val="16"/>
      <color theme="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34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</cellStyleXfs>
  <cellXfs count="413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21" xfId="0" applyBorder="1" applyAlignment="1">
      <alignment vertical="center"/>
    </xf>
    <xf numFmtId="0" fontId="15" fillId="2" borderId="22" xfId="0" applyFont="1" applyFill="1" applyBorder="1" applyAlignment="1">
      <alignment vertical="center"/>
    </xf>
    <xf numFmtId="0" fontId="16" fillId="2" borderId="23" xfId="0" applyFont="1" applyFill="1" applyBorder="1" applyAlignment="1">
      <alignment vertical="center"/>
    </xf>
    <xf numFmtId="0" fontId="16" fillId="2" borderId="24" xfId="0" applyFont="1" applyFill="1" applyBorder="1" applyAlignment="1">
      <alignment vertical="center"/>
    </xf>
    <xf numFmtId="0" fontId="16" fillId="2" borderId="25" xfId="0" applyFont="1" applyFill="1" applyBorder="1" applyAlignment="1">
      <alignment vertical="center"/>
    </xf>
    <xf numFmtId="0" fontId="16" fillId="2" borderId="26" xfId="0" applyFont="1" applyFill="1" applyBorder="1" applyAlignment="1">
      <alignment vertical="center"/>
    </xf>
    <xf numFmtId="0" fontId="15" fillId="2" borderId="27" xfId="0" applyFont="1" applyFill="1" applyBorder="1" applyAlignment="1">
      <alignment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vertical="center"/>
    </xf>
    <xf numFmtId="0" fontId="17" fillId="0" borderId="21" xfId="0" applyFont="1" applyBorder="1" applyAlignment="1">
      <alignment vertical="center"/>
    </xf>
    <xf numFmtId="0" fontId="15" fillId="2" borderId="32" xfId="0" applyFont="1" applyFill="1" applyBorder="1" applyAlignment="1">
      <alignment vertical="center"/>
    </xf>
    <xf numFmtId="0" fontId="11" fillId="2" borderId="33" xfId="0" applyFont="1" applyFill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  <xf numFmtId="0" fontId="11" fillId="2" borderId="35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vertical="center"/>
    </xf>
    <xf numFmtId="0" fontId="0" fillId="0" borderId="37" xfId="0" applyBorder="1"/>
    <xf numFmtId="0" fontId="18" fillId="0" borderId="38" xfId="0" applyFont="1" applyBorder="1"/>
    <xf numFmtId="3" fontId="19" fillId="0" borderId="39" xfId="0" applyNumberFormat="1" applyFont="1" applyBorder="1" applyAlignment="1">
      <alignment horizontal="right" vertical="center"/>
    </xf>
    <xf numFmtId="3" fontId="19" fillId="0" borderId="40" xfId="0" applyNumberFormat="1" applyFont="1" applyBorder="1" applyAlignment="1">
      <alignment horizontal="right" vertical="center"/>
    </xf>
    <xf numFmtId="0" fontId="18" fillId="0" borderId="41" xfId="0" applyFont="1" applyBorder="1"/>
    <xf numFmtId="0" fontId="17" fillId="0" borderId="21" xfId="0" applyFont="1" applyBorder="1" applyAlignment="1">
      <alignment horizontal="center" vertical="center"/>
    </xf>
    <xf numFmtId="0" fontId="11" fillId="2" borderId="42" xfId="0" applyFont="1" applyFill="1" applyBorder="1" applyAlignment="1">
      <alignment vertical="center"/>
    </xf>
    <xf numFmtId="0" fontId="11" fillId="2" borderId="43" xfId="0" applyFont="1" applyFill="1" applyBorder="1" applyAlignment="1">
      <alignment vertical="center"/>
    </xf>
    <xf numFmtId="164" fontId="11" fillId="2" borderId="23" xfId="1" applyNumberFormat="1" applyFont="1" applyFill="1" applyBorder="1" applyAlignment="1">
      <alignment horizontal="center" vertical="center"/>
    </xf>
    <xf numFmtId="164" fontId="11" fillId="2" borderId="24" xfId="1" applyNumberFormat="1" applyFont="1" applyFill="1" applyBorder="1" applyAlignment="1">
      <alignment horizontal="center" vertical="center"/>
    </xf>
    <xf numFmtId="164" fontId="11" fillId="2" borderId="26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3" borderId="42" xfId="0" applyFont="1" applyFill="1" applyBorder="1" applyAlignment="1">
      <alignment vertical="center"/>
    </xf>
    <xf numFmtId="3" fontId="11" fillId="3" borderId="39" xfId="0" applyNumberFormat="1" applyFont="1" applyFill="1" applyBorder="1" applyAlignment="1">
      <alignment vertical="center"/>
    </xf>
    <xf numFmtId="0" fontId="11" fillId="4" borderId="42" xfId="0" applyFont="1" applyFill="1" applyBorder="1" applyAlignment="1">
      <alignment vertical="center"/>
    </xf>
    <xf numFmtId="3" fontId="11" fillId="4" borderId="39" xfId="0" applyNumberFormat="1" applyFont="1" applyFill="1" applyBorder="1" applyAlignment="1">
      <alignment vertical="center"/>
    </xf>
    <xf numFmtId="0" fontId="11" fillId="5" borderId="42" xfId="0" applyFont="1" applyFill="1" applyBorder="1" applyAlignment="1">
      <alignment vertical="center"/>
    </xf>
    <xf numFmtId="3" fontId="11" fillId="5" borderId="39" xfId="0" applyNumberFormat="1" applyFont="1" applyFill="1" applyBorder="1" applyAlignment="1">
      <alignment vertical="center"/>
    </xf>
    <xf numFmtId="0" fontId="20" fillId="6" borderId="44" xfId="0" applyFont="1" applyFill="1" applyBorder="1" applyAlignment="1">
      <alignment horizontal="center" vertical="center"/>
    </xf>
    <xf numFmtId="3" fontId="20" fillId="6" borderId="39" xfId="0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10" fillId="2" borderId="39" xfId="0" applyFont="1" applyFill="1" applyBorder="1" applyAlignment="1">
      <alignment horizontal="center" vertical="center"/>
    </xf>
    <xf numFmtId="0" fontId="10" fillId="2" borderId="49" xfId="0" applyFont="1" applyFill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0" fontId="11" fillId="2" borderId="49" xfId="0" applyFont="1" applyFill="1" applyBorder="1" applyAlignment="1">
      <alignment horizontal="center" vertical="center"/>
    </xf>
    <xf numFmtId="0" fontId="22" fillId="0" borderId="21" xfId="0" applyFont="1" applyBorder="1" applyAlignment="1">
      <alignment vertical="center"/>
    </xf>
    <xf numFmtId="3" fontId="23" fillId="0" borderId="51" xfId="0" applyNumberFormat="1" applyFont="1" applyBorder="1" applyAlignment="1">
      <alignment vertical="center"/>
    </xf>
    <xf numFmtId="0" fontId="25" fillId="0" borderId="50" xfId="0" applyFont="1" applyBorder="1" applyAlignment="1">
      <alignment horizontal="center" vertical="center" readingOrder="2"/>
    </xf>
    <xf numFmtId="3" fontId="19" fillId="0" borderId="39" xfId="0" applyNumberFormat="1" applyFont="1" applyBorder="1" applyAlignment="1">
      <alignment horizontal="center" vertical="center"/>
    </xf>
    <xf numFmtId="3" fontId="19" fillId="0" borderId="49" xfId="0" applyNumberFormat="1" applyFont="1" applyBorder="1" applyAlignment="1">
      <alignment horizontal="center" vertical="center"/>
    </xf>
    <xf numFmtId="0" fontId="0" fillId="0" borderId="52" xfId="0" applyBorder="1"/>
    <xf numFmtId="3" fontId="26" fillId="0" borderId="50" xfId="0" applyNumberFormat="1" applyFont="1" applyBorder="1" applyAlignment="1">
      <alignment horizontal="center" vertical="center"/>
    </xf>
    <xf numFmtId="3" fontId="26" fillId="7" borderId="55" xfId="0" applyNumberFormat="1" applyFont="1" applyFill="1" applyBorder="1" applyAlignment="1">
      <alignment vertical="center"/>
    </xf>
    <xf numFmtId="0" fontId="25" fillId="7" borderId="50" xfId="0" applyFont="1" applyFill="1" applyBorder="1" applyAlignment="1">
      <alignment horizontal="center" vertical="center" readingOrder="2"/>
    </xf>
    <xf numFmtId="3" fontId="27" fillId="7" borderId="39" xfId="0" applyNumberFormat="1" applyFont="1" applyFill="1" applyBorder="1" applyAlignment="1">
      <alignment horizontal="center" vertical="center"/>
    </xf>
    <xf numFmtId="3" fontId="23" fillId="0" borderId="55" xfId="0" applyNumberFormat="1" applyFont="1" applyBorder="1" applyAlignment="1">
      <alignment vertical="center"/>
    </xf>
    <xf numFmtId="0" fontId="11" fillId="2" borderId="56" xfId="0" applyFont="1" applyFill="1" applyBorder="1" applyAlignment="1">
      <alignment vertical="center"/>
    </xf>
    <xf numFmtId="0" fontId="11" fillId="2" borderId="59" xfId="0" applyFont="1" applyFill="1" applyBorder="1" applyAlignment="1">
      <alignment horizontal="center" vertical="center"/>
    </xf>
    <xf numFmtId="3" fontId="11" fillId="2" borderId="39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1" fillId="3" borderId="59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11" fillId="4" borderId="59" xfId="0" applyFont="1" applyFill="1" applyBorder="1" applyAlignment="1">
      <alignment horizontal="center" vertical="center"/>
    </xf>
    <xf numFmtId="0" fontId="11" fillId="5" borderId="44" xfId="0" applyFont="1" applyFill="1" applyBorder="1" applyAlignment="1">
      <alignment horizontal="center" vertical="center"/>
    </xf>
    <xf numFmtId="0" fontId="11" fillId="5" borderId="59" xfId="0" applyFont="1" applyFill="1" applyBorder="1" applyAlignment="1">
      <alignment horizontal="center" vertical="center"/>
    </xf>
    <xf numFmtId="0" fontId="20" fillId="0" borderId="59" xfId="0" applyFont="1" applyBorder="1" applyAlignment="1">
      <alignment horizontal="center" vertical="center"/>
    </xf>
    <xf numFmtId="3" fontId="20" fillId="0" borderId="39" xfId="0" applyNumberFormat="1" applyFont="1" applyBorder="1" applyAlignment="1">
      <alignment vertical="center"/>
    </xf>
    <xf numFmtId="3" fontId="0" fillId="0" borderId="0" xfId="0" applyNumberFormat="1" applyAlignment="1">
      <alignment vertical="center"/>
    </xf>
    <xf numFmtId="0" fontId="26" fillId="0" borderId="0" xfId="0" applyFont="1" applyAlignment="1">
      <alignment vertical="center"/>
    </xf>
    <xf numFmtId="0" fontId="13" fillId="0" borderId="60" xfId="0" applyFont="1" applyBorder="1" applyAlignment="1">
      <alignment horizontal="center" vertical="center"/>
    </xf>
    <xf numFmtId="0" fontId="10" fillId="2" borderId="48" xfId="0" applyFont="1" applyFill="1" applyBorder="1" applyAlignment="1">
      <alignment horizontal="center" vertical="center"/>
    </xf>
    <xf numFmtId="0" fontId="11" fillId="2" borderId="66" xfId="0" applyFont="1" applyFill="1" applyBorder="1" applyAlignment="1">
      <alignment horizontal="center" vertical="center"/>
    </xf>
    <xf numFmtId="0" fontId="11" fillId="2" borderId="67" xfId="0" applyFont="1" applyFill="1" applyBorder="1" applyAlignment="1">
      <alignment horizontal="center" vertical="center"/>
    </xf>
    <xf numFmtId="0" fontId="11" fillId="2" borderId="63" xfId="0" applyFont="1" applyFill="1" applyBorder="1" applyAlignment="1">
      <alignment horizontal="center" vertical="center"/>
    </xf>
    <xf numFmtId="0" fontId="28" fillId="8" borderId="68" xfId="0" applyFont="1" applyFill="1" applyBorder="1" applyAlignment="1">
      <alignment vertical="center"/>
    </xf>
    <xf numFmtId="0" fontId="29" fillId="0" borderId="69" xfId="0" applyFont="1" applyBorder="1" applyAlignment="1">
      <alignment horizontal="center" vertical="center"/>
    </xf>
    <xf numFmtId="0" fontId="30" fillId="0" borderId="47" xfId="0" applyFont="1" applyBorder="1" applyAlignment="1">
      <alignment horizontal="center" vertical="center"/>
    </xf>
    <xf numFmtId="3" fontId="19" fillId="0" borderId="39" xfId="0" applyNumberFormat="1" applyFont="1" applyBorder="1" applyAlignment="1">
      <alignment vertical="center"/>
    </xf>
    <xf numFmtId="3" fontId="19" fillId="0" borderId="70" xfId="0" applyNumberFormat="1" applyFont="1" applyBorder="1" applyAlignment="1">
      <alignment vertical="center"/>
    </xf>
    <xf numFmtId="0" fontId="30" fillId="0" borderId="50" xfId="0" applyFont="1" applyBorder="1" applyAlignment="1">
      <alignment horizontal="center" vertical="center"/>
    </xf>
    <xf numFmtId="3" fontId="19" fillId="0" borderId="49" xfId="0" applyNumberFormat="1" applyFont="1" applyBorder="1" applyAlignment="1">
      <alignment vertical="center"/>
    </xf>
    <xf numFmtId="0" fontId="30" fillId="0" borderId="71" xfId="0" applyFont="1" applyBorder="1" applyAlignment="1">
      <alignment vertical="center"/>
    </xf>
    <xf numFmtId="0" fontId="30" fillId="0" borderId="59" xfId="0" applyFont="1" applyBorder="1" applyAlignment="1">
      <alignment horizontal="center" vertical="center"/>
    </xf>
    <xf numFmtId="0" fontId="30" fillId="0" borderId="72" xfId="0" applyFont="1" applyBorder="1" applyAlignment="1">
      <alignment vertical="center"/>
    </xf>
    <xf numFmtId="0" fontId="11" fillId="2" borderId="73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3" fontId="11" fillId="2" borderId="74" xfId="0" applyNumberFormat="1" applyFont="1" applyFill="1" applyBorder="1" applyAlignment="1">
      <alignment vertical="center"/>
    </xf>
    <xf numFmtId="3" fontId="11" fillId="2" borderId="75" xfId="0" applyNumberFormat="1" applyFont="1" applyFill="1" applyBorder="1" applyAlignment="1">
      <alignment vertical="center"/>
    </xf>
    <xf numFmtId="3" fontId="11" fillId="2" borderId="76" xfId="0" applyNumberFormat="1" applyFont="1" applyFill="1" applyBorder="1" applyAlignment="1">
      <alignment vertical="center"/>
    </xf>
    <xf numFmtId="0" fontId="31" fillId="9" borderId="44" xfId="0" applyFont="1" applyFill="1" applyBorder="1" applyAlignment="1">
      <alignment horizontal="center" vertical="center"/>
    </xf>
    <xf numFmtId="0" fontId="31" fillId="9" borderId="59" xfId="0" applyFont="1" applyFill="1" applyBorder="1" applyAlignment="1">
      <alignment horizontal="center" vertical="center"/>
    </xf>
    <xf numFmtId="3" fontId="31" fillId="9" borderId="39" xfId="0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0" fillId="0" borderId="47" xfId="0" applyFont="1" applyBorder="1" applyAlignment="1">
      <alignment horizontal="right" vertical="center"/>
    </xf>
    <xf numFmtId="3" fontId="19" fillId="0" borderId="50" xfId="0" applyNumberFormat="1" applyFont="1" applyBorder="1" applyAlignment="1">
      <alignment vertical="center"/>
    </xf>
    <xf numFmtId="0" fontId="30" fillId="0" borderId="78" xfId="0" applyFont="1" applyBorder="1" applyAlignment="1">
      <alignment horizontal="right" vertical="center"/>
    </xf>
    <xf numFmtId="0" fontId="30" fillId="0" borderId="50" xfId="0" applyFont="1" applyBorder="1" applyAlignment="1">
      <alignment horizontal="right" vertical="center"/>
    </xf>
    <xf numFmtId="0" fontId="30" fillId="0" borderId="59" xfId="0" applyFont="1" applyBorder="1" applyAlignment="1">
      <alignment horizontal="right" vertical="center"/>
    </xf>
    <xf numFmtId="0" fontId="0" fillId="0" borderId="21" xfId="0" applyBorder="1" applyAlignment="1">
      <alignment horizontal="center" vertical="center"/>
    </xf>
    <xf numFmtId="0" fontId="11" fillId="2" borderId="56" xfId="0" applyFont="1" applyFill="1" applyBorder="1" applyAlignment="1">
      <alignment horizontal="center" vertical="center"/>
    </xf>
    <xf numFmtId="3" fontId="11" fillId="2" borderId="57" xfId="0" applyNumberFormat="1" applyFont="1" applyFill="1" applyBorder="1" applyAlignment="1">
      <alignment vertical="center"/>
    </xf>
    <xf numFmtId="3" fontId="11" fillId="2" borderId="58" xfId="0" applyNumberFormat="1" applyFont="1" applyFill="1" applyBorder="1" applyAlignment="1">
      <alignment vertical="center"/>
    </xf>
    <xf numFmtId="3" fontId="11" fillId="2" borderId="59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0" fillId="2" borderId="50" xfId="0" applyFont="1" applyFill="1" applyBorder="1" applyAlignment="1">
      <alignment vertical="center"/>
    </xf>
    <xf numFmtId="0" fontId="11" fillId="2" borderId="74" xfId="0" applyFont="1" applyFill="1" applyBorder="1" applyAlignment="1">
      <alignment horizontal="center" vertical="center"/>
    </xf>
    <xf numFmtId="0" fontId="11" fillId="2" borderId="75" xfId="0" applyFont="1" applyFill="1" applyBorder="1" applyAlignment="1">
      <alignment horizontal="center" vertical="center"/>
    </xf>
    <xf numFmtId="0" fontId="10" fillId="2" borderId="85" xfId="0" applyFont="1" applyFill="1" applyBorder="1" applyAlignment="1">
      <alignment vertical="center"/>
    </xf>
    <xf numFmtId="0" fontId="32" fillId="7" borderId="86" xfId="0" applyFont="1" applyFill="1" applyBorder="1" applyAlignment="1">
      <alignment vertical="center"/>
    </xf>
    <xf numFmtId="3" fontId="19" fillId="7" borderId="87" xfId="0" applyNumberFormat="1" applyFont="1" applyFill="1" applyBorder="1" applyAlignment="1">
      <alignment horizontal="center" vertical="center"/>
    </xf>
    <xf numFmtId="3" fontId="19" fillId="7" borderId="88" xfId="0" applyNumberFormat="1" applyFont="1" applyFill="1" applyBorder="1" applyAlignment="1">
      <alignment horizontal="center" vertical="center"/>
    </xf>
    <xf numFmtId="0" fontId="33" fillId="0" borderId="52" xfId="0" applyFont="1" applyBorder="1"/>
    <xf numFmtId="0" fontId="32" fillId="0" borderId="77" xfId="0" applyFont="1" applyBorder="1" applyAlignment="1">
      <alignment vertical="center"/>
    </xf>
    <xf numFmtId="3" fontId="19" fillId="0" borderId="50" xfId="0" applyNumberFormat="1" applyFont="1" applyBorder="1" applyAlignment="1">
      <alignment horizontal="center" vertical="center"/>
    </xf>
    <xf numFmtId="0" fontId="32" fillId="0" borderId="79" xfId="0" applyFont="1" applyBorder="1" applyAlignment="1">
      <alignment vertical="center"/>
    </xf>
    <xf numFmtId="0" fontId="32" fillId="0" borderId="52" xfId="0" applyFont="1" applyBorder="1" applyAlignment="1">
      <alignment vertical="center"/>
    </xf>
    <xf numFmtId="0" fontId="32" fillId="10" borderId="79" xfId="0" applyFont="1" applyFill="1" applyBorder="1" applyAlignment="1">
      <alignment vertical="center"/>
    </xf>
    <xf numFmtId="3" fontId="19" fillId="10" borderId="49" xfId="0" applyNumberFormat="1" applyFont="1" applyFill="1" applyBorder="1" applyAlignment="1">
      <alignment horizontal="center" vertical="center"/>
    </xf>
    <xf numFmtId="0" fontId="34" fillId="11" borderId="79" xfId="0" applyFont="1" applyFill="1" applyBorder="1" applyAlignment="1">
      <alignment vertical="center"/>
    </xf>
    <xf numFmtId="3" fontId="35" fillId="11" borderId="49" xfId="0" applyNumberFormat="1" applyFont="1" applyFill="1" applyBorder="1" applyAlignment="1">
      <alignment horizontal="center" vertical="center"/>
    </xf>
    <xf numFmtId="3" fontId="19" fillId="0" borderId="49" xfId="3" applyNumberFormat="1" applyFont="1" applyBorder="1" applyAlignment="1">
      <alignment vertical="center"/>
    </xf>
    <xf numFmtId="0" fontId="32" fillId="0" borderId="43" xfId="0" applyFont="1" applyBorder="1" applyAlignment="1">
      <alignment vertical="center"/>
    </xf>
    <xf numFmtId="0" fontId="36" fillId="2" borderId="89" xfId="0" applyFont="1" applyFill="1" applyBorder="1" applyAlignment="1">
      <alignment vertical="center" wrapText="1"/>
    </xf>
    <xf numFmtId="3" fontId="11" fillId="2" borderId="34" xfId="0" applyNumberFormat="1" applyFont="1" applyFill="1" applyBorder="1" applyAlignment="1">
      <alignment horizontal="center" vertical="center"/>
    </xf>
    <xf numFmtId="0" fontId="0" fillId="0" borderId="90" xfId="0" applyBorder="1" applyAlignment="1">
      <alignment vertical="center"/>
    </xf>
    <xf numFmtId="0" fontId="0" fillId="0" borderId="73" xfId="0" applyBorder="1" applyAlignment="1">
      <alignment vertical="center"/>
    </xf>
    <xf numFmtId="0" fontId="30" fillId="0" borderId="47" xfId="0" applyFont="1" applyBorder="1" applyAlignment="1">
      <alignment horizontal="center" vertical="center" wrapText="1"/>
    </xf>
    <xf numFmtId="3" fontId="19" fillId="0" borderId="45" xfId="0" applyNumberFormat="1" applyFont="1" applyBorder="1" applyAlignment="1">
      <alignment horizontal="center" vertical="center"/>
    </xf>
    <xf numFmtId="3" fontId="19" fillId="0" borderId="83" xfId="0" applyNumberFormat="1" applyFont="1" applyBorder="1" applyAlignment="1">
      <alignment horizontal="center" vertical="center"/>
    </xf>
    <xf numFmtId="0" fontId="37" fillId="2" borderId="56" xfId="0" applyFont="1" applyFill="1" applyBorder="1" applyAlignment="1">
      <alignment horizontal="center" vertical="center" wrapText="1"/>
    </xf>
    <xf numFmtId="3" fontId="19" fillId="2" borderId="23" xfId="0" applyNumberFormat="1" applyFont="1" applyFill="1" applyBorder="1" applyAlignment="1">
      <alignment horizontal="center" vertical="center"/>
    </xf>
    <xf numFmtId="3" fontId="19" fillId="2" borderId="91" xfId="0" applyNumberFormat="1" applyFont="1" applyFill="1" applyBorder="1" applyAlignment="1">
      <alignment horizontal="center" vertical="center"/>
    </xf>
    <xf numFmtId="0" fontId="0" fillId="0" borderId="89" xfId="0" applyBorder="1" applyAlignment="1">
      <alignment vertical="center"/>
    </xf>
    <xf numFmtId="3" fontId="38" fillId="0" borderId="45" xfId="0" applyNumberFormat="1" applyFont="1" applyBorder="1" applyAlignment="1">
      <alignment horizontal="center" vertical="center"/>
    </xf>
    <xf numFmtId="0" fontId="30" fillId="10" borderId="47" xfId="0" applyFont="1" applyFill="1" applyBorder="1" applyAlignment="1">
      <alignment horizontal="center" vertical="center" wrapText="1"/>
    </xf>
    <xf numFmtId="3" fontId="19" fillId="10" borderId="45" xfId="0" applyNumberFormat="1" applyFont="1" applyFill="1" applyBorder="1" applyAlignment="1">
      <alignment horizontal="center" vertical="center"/>
    </xf>
    <xf numFmtId="3" fontId="19" fillId="2" borderId="45" xfId="0" applyNumberFormat="1" applyFont="1" applyFill="1" applyBorder="1" applyAlignment="1">
      <alignment horizontal="center" vertical="center"/>
    </xf>
    <xf numFmtId="0" fontId="37" fillId="12" borderId="56" xfId="0" applyFont="1" applyFill="1" applyBorder="1" applyAlignment="1">
      <alignment horizontal="center" vertical="center" wrapText="1"/>
    </xf>
    <xf numFmtId="3" fontId="19" fillId="12" borderId="23" xfId="0" applyNumberFormat="1" applyFont="1" applyFill="1" applyBorder="1" applyAlignment="1">
      <alignment horizontal="center" vertical="center"/>
    </xf>
    <xf numFmtId="3" fontId="19" fillId="12" borderId="91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19" fillId="8" borderId="45" xfId="0" applyNumberFormat="1" applyFont="1" applyFill="1" applyBorder="1" applyAlignment="1">
      <alignment horizontal="center" vertical="center"/>
    </xf>
    <xf numFmtId="0" fontId="41" fillId="13" borderId="101" xfId="0" applyFont="1" applyFill="1" applyBorder="1" applyAlignment="1">
      <alignment horizontal="center" vertical="center"/>
    </xf>
    <xf numFmtId="0" fontId="41" fillId="13" borderId="102" xfId="0" applyFont="1" applyFill="1" applyBorder="1" applyAlignment="1">
      <alignment horizontal="center" vertical="center"/>
    </xf>
    <xf numFmtId="0" fontId="41" fillId="13" borderId="103" xfId="0" applyFont="1" applyFill="1" applyBorder="1" applyAlignment="1">
      <alignment horizontal="center" vertical="center"/>
    </xf>
    <xf numFmtId="0" fontId="42" fillId="12" borderId="105" xfId="0" applyFont="1" applyFill="1" applyBorder="1"/>
    <xf numFmtId="0" fontId="39" fillId="12" borderId="106" xfId="0" applyFont="1" applyFill="1" applyBorder="1" applyAlignment="1">
      <alignment vertical="center"/>
    </xf>
    <xf numFmtId="0" fontId="33" fillId="12" borderId="107" xfId="0" applyFont="1" applyFill="1" applyBorder="1"/>
    <xf numFmtId="165" fontId="33" fillId="12" borderId="108" xfId="1" applyNumberFormat="1" applyFont="1" applyFill="1" applyBorder="1"/>
    <xf numFmtId="165" fontId="17" fillId="12" borderId="109" xfId="1" applyNumberFormat="1" applyFont="1" applyFill="1" applyBorder="1"/>
    <xf numFmtId="165" fontId="17" fillId="12" borderId="49" xfId="1" applyNumberFormat="1" applyFont="1" applyFill="1" applyBorder="1"/>
    <xf numFmtId="165" fontId="17" fillId="12" borderId="106" xfId="1" applyNumberFormat="1" applyFont="1" applyFill="1" applyBorder="1"/>
    <xf numFmtId="0" fontId="28" fillId="0" borderId="105" xfId="0" applyFont="1" applyBorder="1"/>
    <xf numFmtId="0" fontId="28" fillId="0" borderId="106" xfId="0" applyFont="1" applyBorder="1"/>
    <xf numFmtId="3" fontId="0" fillId="0" borderId="107" xfId="0" applyNumberFormat="1" applyBorder="1"/>
    <xf numFmtId="165" fontId="43" fillId="0" borderId="108" xfId="1" applyNumberFormat="1" applyFont="1" applyBorder="1"/>
    <xf numFmtId="165" fontId="0" fillId="0" borderId="109" xfId="1" applyNumberFormat="1" applyFont="1" applyBorder="1"/>
    <xf numFmtId="165" fontId="0" fillId="0" borderId="106" xfId="1" applyNumberFormat="1" applyFont="1" applyBorder="1"/>
    <xf numFmtId="0" fontId="0" fillId="0" borderId="107" xfId="0" applyBorder="1"/>
    <xf numFmtId="165" fontId="0" fillId="0" borderId="49" xfId="1" applyNumberFormat="1" applyFont="1" applyBorder="1"/>
    <xf numFmtId="0" fontId="0" fillId="14" borderId="107" xfId="0" applyFill="1" applyBorder="1"/>
    <xf numFmtId="165" fontId="45" fillId="14" borderId="108" xfId="1" applyNumberFormat="1" applyFont="1" applyFill="1" applyBorder="1"/>
    <xf numFmtId="165" fontId="46" fillId="14" borderId="108" xfId="1" applyNumberFormat="1" applyFont="1" applyFill="1" applyBorder="1"/>
    <xf numFmtId="0" fontId="33" fillId="0" borderId="107" xfId="0" applyFont="1" applyBorder="1"/>
    <xf numFmtId="165" fontId="33" fillId="0" borderId="108" xfId="1" applyNumberFormat="1" applyFont="1" applyBorder="1"/>
    <xf numFmtId="0" fontId="47" fillId="15" borderId="105" xfId="0" applyFont="1" applyFill="1" applyBorder="1"/>
    <xf numFmtId="0" fontId="48" fillId="15" borderId="0" xfId="0" applyFont="1" applyFill="1" applyAlignment="1">
      <alignment horizontal="center"/>
    </xf>
    <xf numFmtId="0" fontId="2" fillId="15" borderId="107" xfId="0" applyFont="1" applyFill="1" applyBorder="1"/>
    <xf numFmtId="165" fontId="2" fillId="15" borderId="108" xfId="1" applyNumberFormat="1" applyFont="1" applyFill="1" applyBorder="1"/>
    <xf numFmtId="0" fontId="42" fillId="7" borderId="111" xfId="0" applyFont="1" applyFill="1" applyBorder="1"/>
    <xf numFmtId="0" fontId="41" fillId="7" borderId="112" xfId="0" applyFont="1" applyFill="1" applyBorder="1"/>
    <xf numFmtId="0" fontId="0" fillId="7" borderId="113" xfId="0" applyFill="1" applyBorder="1"/>
    <xf numFmtId="165" fontId="49" fillId="7" borderId="108" xfId="1" applyNumberFormat="1" applyFont="1" applyFill="1" applyBorder="1"/>
    <xf numFmtId="165" fontId="17" fillId="7" borderId="114" xfId="1" applyNumberFormat="1" applyFont="1" applyFill="1" applyBorder="1"/>
    <xf numFmtId="165" fontId="17" fillId="7" borderId="87" xfId="1" applyNumberFormat="1" applyFont="1" applyFill="1" applyBorder="1"/>
    <xf numFmtId="165" fontId="17" fillId="7" borderId="112" xfId="1" applyNumberFormat="1" applyFont="1" applyFill="1" applyBorder="1"/>
    <xf numFmtId="0" fontId="42" fillId="0" borderId="105" xfId="0" applyFont="1" applyBorder="1"/>
    <xf numFmtId="0" fontId="50" fillId="0" borderId="106" xfId="0" applyFont="1" applyBorder="1"/>
    <xf numFmtId="165" fontId="49" fillId="0" borderId="108" xfId="1" applyNumberFormat="1" applyFont="1" applyBorder="1"/>
    <xf numFmtId="3" fontId="28" fillId="0" borderId="106" xfId="0" applyNumberFormat="1" applyFont="1" applyBorder="1"/>
    <xf numFmtId="0" fontId="41" fillId="7" borderId="105" xfId="0" applyFont="1" applyFill="1" applyBorder="1"/>
    <xf numFmtId="0" fontId="42" fillId="7" borderId="106" xfId="0" applyFont="1" applyFill="1" applyBorder="1"/>
    <xf numFmtId="0" fontId="0" fillId="7" borderId="107" xfId="0" applyFill="1" applyBorder="1"/>
    <xf numFmtId="165" fontId="17" fillId="7" borderId="109" xfId="1" applyNumberFormat="1" applyFont="1" applyFill="1" applyBorder="1"/>
    <xf numFmtId="165" fontId="17" fillId="7" borderId="49" xfId="1" applyNumberFormat="1" applyFont="1" applyFill="1" applyBorder="1"/>
    <xf numFmtId="165" fontId="17" fillId="7" borderId="106" xfId="1" applyNumberFormat="1" applyFont="1" applyFill="1" applyBorder="1"/>
    <xf numFmtId="0" fontId="28" fillId="0" borderId="106" xfId="0" applyFont="1" applyBorder="1" applyAlignment="1">
      <alignment vertical="center"/>
    </xf>
    <xf numFmtId="0" fontId="28" fillId="0" borderId="110" xfId="0" applyFont="1" applyBorder="1"/>
    <xf numFmtId="0" fontId="28" fillId="0" borderId="54" xfId="0" applyFont="1" applyBorder="1" applyAlignment="1">
      <alignment vertical="center"/>
    </xf>
    <xf numFmtId="165" fontId="0" fillId="0" borderId="108" xfId="1" applyNumberFormat="1" applyFont="1" applyBorder="1"/>
    <xf numFmtId="165" fontId="0" fillId="0" borderId="53" xfId="1" applyNumberFormat="1" applyFont="1" applyBorder="1"/>
    <xf numFmtId="0" fontId="44" fillId="7" borderId="105" xfId="0" applyFont="1" applyFill="1" applyBorder="1" applyAlignment="1">
      <alignment vertical="center"/>
    </xf>
    <xf numFmtId="0" fontId="51" fillId="7" borderId="106" xfId="0" applyFont="1" applyFill="1" applyBorder="1"/>
    <xf numFmtId="0" fontId="41" fillId="0" borderId="105" xfId="0" applyFont="1" applyBorder="1"/>
    <xf numFmtId="0" fontId="42" fillId="0" borderId="106" xfId="0" applyFont="1" applyBorder="1"/>
    <xf numFmtId="0" fontId="0" fillId="0" borderId="105" xfId="0" applyBorder="1"/>
    <xf numFmtId="0" fontId="0" fillId="0" borderId="106" xfId="0" applyBorder="1"/>
    <xf numFmtId="0" fontId="47" fillId="0" borderId="115" xfId="0" applyFont="1" applyBorder="1"/>
    <xf numFmtId="0" fontId="48" fillId="0" borderId="0" xfId="0" applyFont="1" applyAlignment="1">
      <alignment horizontal="center"/>
    </xf>
    <xf numFmtId="0" fontId="2" fillId="0" borderId="116" xfId="0" applyFont="1" applyBorder="1"/>
    <xf numFmtId="165" fontId="2" fillId="0" borderId="117" xfId="1" applyNumberFormat="1" applyFont="1" applyFill="1" applyBorder="1"/>
    <xf numFmtId="165" fontId="2" fillId="0" borderId="118" xfId="1" applyNumberFormat="1" applyFont="1" applyFill="1" applyBorder="1"/>
    <xf numFmtId="165" fontId="2" fillId="0" borderId="67" xfId="1" applyNumberFormat="1" applyFont="1" applyFill="1" applyBorder="1"/>
    <xf numFmtId="165" fontId="2" fillId="0" borderId="119" xfId="1" applyNumberFormat="1" applyFont="1" applyFill="1" applyBorder="1"/>
    <xf numFmtId="0" fontId="0" fillId="16" borderId="104" xfId="0" applyFill="1" applyBorder="1"/>
    <xf numFmtId="0" fontId="52" fillId="16" borderId="120" xfId="0" applyFont="1" applyFill="1" applyBorder="1" applyAlignment="1">
      <alignment horizontal="center"/>
    </xf>
    <xf numFmtId="0" fontId="0" fillId="16" borderId="121" xfId="0" applyFill="1" applyBorder="1"/>
    <xf numFmtId="165" fontId="49" fillId="16" borderId="97" xfId="1" applyNumberFormat="1" applyFont="1" applyFill="1" applyBorder="1"/>
    <xf numFmtId="0" fontId="49" fillId="0" borderId="0" xfId="0" applyFont="1"/>
    <xf numFmtId="0" fontId="0" fillId="8" borderId="104" xfId="0" applyFill="1" applyBorder="1"/>
    <xf numFmtId="0" fontId="52" fillId="8" borderId="120" xfId="0" applyFont="1" applyFill="1" applyBorder="1" applyAlignment="1">
      <alignment horizontal="center"/>
    </xf>
    <xf numFmtId="0" fontId="0" fillId="8" borderId="121" xfId="0" applyFill="1" applyBorder="1"/>
    <xf numFmtId="165" fontId="49" fillId="8" borderId="97" xfId="1" applyNumberFormat="1" applyFont="1" applyFill="1" applyBorder="1"/>
    <xf numFmtId="0" fontId="0" fillId="12" borderId="104" xfId="0" applyFill="1" applyBorder="1"/>
    <xf numFmtId="0" fontId="52" fillId="12" borderId="120" xfId="0" applyFont="1" applyFill="1" applyBorder="1" applyAlignment="1">
      <alignment horizontal="center"/>
    </xf>
    <xf numFmtId="0" fontId="0" fillId="12" borderId="121" xfId="0" applyFill="1" applyBorder="1"/>
    <xf numFmtId="165" fontId="49" fillId="12" borderId="97" xfId="1" applyNumberFormat="1" applyFont="1" applyFill="1" applyBorder="1"/>
    <xf numFmtId="0" fontId="39" fillId="13" borderId="122" xfId="0" applyFont="1" applyFill="1" applyBorder="1" applyAlignment="1">
      <alignment horizontal="center" vertical="center"/>
    </xf>
    <xf numFmtId="0" fontId="40" fillId="13" borderId="121" xfId="0" applyFont="1" applyFill="1" applyBorder="1" applyAlignment="1">
      <alignment horizontal="center" vertical="center"/>
    </xf>
    <xf numFmtId="0" fontId="41" fillId="13" borderId="121" xfId="0" applyFont="1" applyFill="1" applyBorder="1" applyAlignment="1">
      <alignment horizontal="center" vertical="center"/>
    </xf>
    <xf numFmtId="0" fontId="41" fillId="13" borderId="123" xfId="0" applyFont="1" applyFill="1" applyBorder="1" applyAlignment="1">
      <alignment horizontal="center" vertical="center"/>
    </xf>
    <xf numFmtId="0" fontId="53" fillId="12" borderId="124" xfId="0" applyFont="1" applyFill="1" applyBorder="1"/>
    <xf numFmtId="0" fontId="53" fillId="12" borderId="125" xfId="0" applyFont="1" applyFill="1" applyBorder="1"/>
    <xf numFmtId="0" fontId="0" fillId="0" borderId="125" xfId="0" applyBorder="1"/>
    <xf numFmtId="0" fontId="0" fillId="0" borderId="126" xfId="0" applyBorder="1"/>
    <xf numFmtId="0" fontId="28" fillId="0" borderId="68" xfId="0" applyFont="1" applyBorder="1"/>
    <xf numFmtId="0" fontId="28" fillId="0" borderId="107" xfId="0" applyFont="1" applyBorder="1"/>
    <xf numFmtId="165" fontId="54" fillId="0" borderId="107" xfId="1" applyNumberFormat="1" applyFont="1" applyBorder="1"/>
    <xf numFmtId="165" fontId="54" fillId="0" borderId="127" xfId="1" applyNumberFormat="1" applyFont="1" applyBorder="1"/>
    <xf numFmtId="0" fontId="50" fillId="0" borderId="107" xfId="0" applyFont="1" applyBorder="1"/>
    <xf numFmtId="0" fontId="41" fillId="2" borderId="68" xfId="0" applyFont="1" applyFill="1" applyBorder="1" applyAlignment="1">
      <alignment horizontal="center"/>
    </xf>
    <xf numFmtId="0" fontId="41" fillId="2" borderId="107" xfId="0" applyFont="1" applyFill="1" applyBorder="1" applyAlignment="1">
      <alignment horizontal="center"/>
    </xf>
    <xf numFmtId="0" fontId="39" fillId="2" borderId="107" xfId="0" applyFont="1" applyFill="1" applyBorder="1"/>
    <xf numFmtId="165" fontId="55" fillId="2" borderId="107" xfId="1" applyNumberFormat="1" applyFont="1" applyFill="1" applyBorder="1"/>
    <xf numFmtId="0" fontId="53" fillId="12" borderId="68" xfId="0" applyFont="1" applyFill="1" applyBorder="1"/>
    <xf numFmtId="0" fontId="53" fillId="12" borderId="107" xfId="0" applyFont="1" applyFill="1" applyBorder="1"/>
    <xf numFmtId="165" fontId="54" fillId="8" borderId="127" xfId="1" applyNumberFormat="1" applyFont="1" applyFill="1" applyBorder="1"/>
    <xf numFmtId="0" fontId="56" fillId="9" borderId="122" xfId="0" applyFont="1" applyFill="1" applyBorder="1" applyAlignment="1">
      <alignment horizontal="center"/>
    </xf>
    <xf numFmtId="0" fontId="56" fillId="9" borderId="121" xfId="0" applyFont="1" applyFill="1" applyBorder="1" applyAlignment="1">
      <alignment horizontal="center"/>
    </xf>
    <xf numFmtId="0" fontId="57" fillId="9" borderId="107" xfId="0" applyFont="1" applyFill="1" applyBorder="1"/>
    <xf numFmtId="165" fontId="58" fillId="9" borderId="107" xfId="1" applyNumberFormat="1" applyFont="1" applyFill="1" applyBorder="1"/>
    <xf numFmtId="0" fontId="0" fillId="0" borderId="68" xfId="0" applyBorder="1"/>
    <xf numFmtId="166" fontId="18" fillId="0" borderId="107" xfId="0" applyNumberFormat="1" applyFont="1" applyBorder="1"/>
    <xf numFmtId="166" fontId="50" fillId="0" borderId="107" xfId="0" applyNumberFormat="1" applyFont="1" applyBorder="1"/>
    <xf numFmtId="0" fontId="59" fillId="0" borderId="68" xfId="0" applyFont="1" applyBorder="1"/>
    <xf numFmtId="0" fontId="59" fillId="0" borderId="107" xfId="0" applyFont="1" applyBorder="1"/>
    <xf numFmtId="0" fontId="60" fillId="9" borderId="128" xfId="0" applyFont="1" applyFill="1" applyBorder="1"/>
    <xf numFmtId="165" fontId="61" fillId="9" borderId="128" xfId="1" applyNumberFormat="1" applyFont="1" applyFill="1" applyBorder="1"/>
    <xf numFmtId="165" fontId="0" fillId="0" borderId="0" xfId="0" applyNumberFormat="1"/>
    <xf numFmtId="0" fontId="30" fillId="0" borderId="69" xfId="0" applyFont="1" applyBorder="1" applyAlignment="1">
      <alignment horizontal="center" vertical="center"/>
    </xf>
    <xf numFmtId="3" fontId="0" fillId="17" borderId="107" xfId="0" applyNumberFormat="1" applyFill="1" applyBorder="1"/>
    <xf numFmtId="165" fontId="43" fillId="17" borderId="108" xfId="1" applyNumberFormat="1" applyFont="1" applyFill="1" applyBorder="1"/>
    <xf numFmtId="165" fontId="0" fillId="17" borderId="109" xfId="1" applyNumberFormat="1" applyFont="1" applyFill="1" applyBorder="1"/>
    <xf numFmtId="165" fontId="0" fillId="17" borderId="106" xfId="1" applyNumberFormat="1" applyFont="1" applyFill="1" applyBorder="1"/>
    <xf numFmtId="0" fontId="28" fillId="0" borderId="39" xfId="0" applyFont="1" applyBorder="1"/>
    <xf numFmtId="0" fontId="28" fillId="17" borderId="54" xfId="0" applyFont="1" applyFill="1" applyBorder="1"/>
    <xf numFmtId="0" fontId="42" fillId="12" borderId="130" xfId="0" applyFont="1" applyFill="1" applyBorder="1"/>
    <xf numFmtId="0" fontId="28" fillId="0" borderId="131" xfId="0" applyFont="1" applyBorder="1"/>
    <xf numFmtId="0" fontId="0" fillId="0" borderId="132" xfId="0" applyBorder="1"/>
    <xf numFmtId="0" fontId="0" fillId="0" borderId="116" xfId="0" applyBorder="1"/>
    <xf numFmtId="0" fontId="28" fillId="17" borderId="107" xfId="0" applyFont="1" applyFill="1" applyBorder="1"/>
    <xf numFmtId="0" fontId="28" fillId="17" borderId="133" xfId="0" applyFont="1" applyFill="1" applyBorder="1"/>
    <xf numFmtId="0" fontId="28" fillId="0" borderId="115" xfId="0" applyFont="1" applyBorder="1"/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9" fontId="12" fillId="0" borderId="13" xfId="2" applyFont="1" applyBorder="1" applyAlignment="1">
      <alignment horizontal="left" vertical="justify"/>
    </xf>
    <xf numFmtId="9" fontId="12" fillId="0" borderId="14" xfId="2" applyFont="1" applyBorder="1" applyAlignment="1">
      <alignment horizontal="left" vertical="justify"/>
    </xf>
    <xf numFmtId="9" fontId="12" fillId="0" borderId="15" xfId="2" applyFont="1" applyBorder="1" applyAlignment="1">
      <alignment horizontal="left" vertical="justify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32" xfId="0" applyFont="1" applyFill="1" applyBorder="1" applyAlignment="1">
      <alignment horizontal="center" vertical="center"/>
    </xf>
    <xf numFmtId="0" fontId="15" fillId="2" borderId="45" xfId="0" applyFont="1" applyFill="1" applyBorder="1" applyAlignment="1">
      <alignment horizontal="center" vertical="center"/>
    </xf>
    <xf numFmtId="0" fontId="15" fillId="2" borderId="46" xfId="0" applyFont="1" applyFill="1" applyBorder="1" applyAlignment="1">
      <alignment horizontal="center" vertical="center"/>
    </xf>
    <xf numFmtId="0" fontId="15" fillId="2" borderId="39" xfId="0" applyFont="1" applyFill="1" applyBorder="1" applyAlignment="1">
      <alignment horizontal="center" vertical="center"/>
    </xf>
    <xf numFmtId="0" fontId="15" fillId="2" borderId="49" xfId="0" applyFont="1" applyFill="1" applyBorder="1" applyAlignment="1">
      <alignment horizontal="center" vertical="center"/>
    </xf>
    <xf numFmtId="0" fontId="10" fillId="2" borderId="47" xfId="0" applyFont="1" applyFill="1" applyBorder="1" applyAlignment="1">
      <alignment horizontal="center" vertical="center"/>
    </xf>
    <xf numFmtId="0" fontId="10" fillId="2" borderId="50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48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horizontal="center" vertical="center"/>
    </xf>
    <xf numFmtId="0" fontId="10" fillId="2" borderId="49" xfId="0" applyFont="1" applyFill="1" applyBorder="1" applyAlignment="1">
      <alignment horizontal="center" vertical="center"/>
    </xf>
    <xf numFmtId="0" fontId="24" fillId="0" borderId="39" xfId="0" applyFont="1" applyBorder="1" applyAlignment="1">
      <alignment horizontal="right" vertical="center" readingOrder="2"/>
    </xf>
    <xf numFmtId="0" fontId="24" fillId="0" borderId="49" xfId="0" applyFont="1" applyBorder="1" applyAlignment="1">
      <alignment horizontal="right" vertical="center" readingOrder="2"/>
    </xf>
    <xf numFmtId="0" fontId="18" fillId="0" borderId="53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25" fillId="7" borderId="39" xfId="0" applyFont="1" applyFill="1" applyBorder="1" applyAlignment="1">
      <alignment vertical="center" readingOrder="2"/>
    </xf>
    <xf numFmtId="0" fontId="25" fillId="7" borderId="49" xfId="0" applyFont="1" applyFill="1" applyBorder="1" applyAlignment="1">
      <alignment vertical="center" readingOrder="2"/>
    </xf>
    <xf numFmtId="0" fontId="24" fillId="0" borderId="53" xfId="0" applyFont="1" applyBorder="1" applyAlignment="1">
      <alignment horizontal="center" vertical="center" readingOrder="2"/>
    </xf>
    <xf numFmtId="0" fontId="24" fillId="0" borderId="39" xfId="0" applyFont="1" applyBorder="1" applyAlignment="1">
      <alignment horizontal="center" vertical="center" readingOrder="2"/>
    </xf>
    <xf numFmtId="0" fontId="11" fillId="2" borderId="57" xfId="0" applyFont="1" applyFill="1" applyBorder="1" applyAlignment="1">
      <alignment horizontal="center" vertical="center"/>
    </xf>
    <xf numFmtId="0" fontId="11" fillId="2" borderId="58" xfId="0" applyFont="1" applyFill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58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3" borderId="44" xfId="0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11" fillId="4" borderId="58" xfId="0" applyFont="1" applyFill="1" applyBorder="1" applyAlignment="1">
      <alignment horizontal="center" vertical="center"/>
    </xf>
    <xf numFmtId="0" fontId="11" fillId="5" borderId="44" xfId="0" applyFont="1" applyFill="1" applyBorder="1" applyAlignment="1">
      <alignment horizontal="center" vertical="center"/>
    </xf>
    <xf numFmtId="0" fontId="11" fillId="5" borderId="58" xfId="0" applyFont="1" applyFill="1" applyBorder="1" applyAlignment="1">
      <alignment horizontal="center" vertical="center"/>
    </xf>
    <xf numFmtId="0" fontId="15" fillId="2" borderId="61" xfId="0" applyFont="1" applyFill="1" applyBorder="1" applyAlignment="1">
      <alignment horizontal="center" vertical="center"/>
    </xf>
    <xf numFmtId="0" fontId="15" fillId="2" borderId="62" xfId="0" applyFont="1" applyFill="1" applyBorder="1" applyAlignment="1">
      <alignment horizontal="center" vertical="center"/>
    </xf>
    <xf numFmtId="0" fontId="15" fillId="2" borderId="64" xfId="0" applyFont="1" applyFill="1" applyBorder="1" applyAlignment="1">
      <alignment horizontal="center" vertical="center"/>
    </xf>
    <xf numFmtId="0" fontId="15" fillId="2" borderId="48" xfId="0" applyFont="1" applyFill="1" applyBorder="1" applyAlignment="1">
      <alignment horizontal="center" vertical="center"/>
    </xf>
    <xf numFmtId="0" fontId="15" fillId="2" borderId="63" xfId="0" applyFont="1" applyFill="1" applyBorder="1" applyAlignment="1">
      <alignment horizontal="center" vertical="center"/>
    </xf>
    <xf numFmtId="0" fontId="15" fillId="2" borderId="65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7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16" fillId="2" borderId="25" xfId="0" applyFont="1" applyFill="1" applyBorder="1" applyAlignment="1">
      <alignment horizontal="center" vertical="center"/>
    </xf>
    <xf numFmtId="0" fontId="10" fillId="2" borderId="48" xfId="0" applyFont="1" applyFill="1" applyBorder="1" applyAlignment="1">
      <alignment horizontal="center" vertical="center"/>
    </xf>
    <xf numFmtId="0" fontId="10" fillId="2" borderId="63" xfId="0" applyFont="1" applyFill="1" applyBorder="1" applyAlignment="1">
      <alignment horizontal="center" vertical="center"/>
    </xf>
    <xf numFmtId="0" fontId="30" fillId="0" borderId="71" xfId="0" applyFont="1" applyBorder="1" applyAlignment="1">
      <alignment horizontal="right" vertical="center"/>
    </xf>
    <xf numFmtId="0" fontId="30" fillId="0" borderId="46" xfId="0" applyFont="1" applyBorder="1" applyAlignment="1">
      <alignment horizontal="right" vertical="center"/>
    </xf>
    <xf numFmtId="0" fontId="15" fillId="2" borderId="56" xfId="0" applyFont="1" applyFill="1" applyBorder="1" applyAlignment="1">
      <alignment horizontal="center" vertical="center"/>
    </xf>
    <xf numFmtId="0" fontId="30" fillId="0" borderId="44" xfId="0" applyFont="1" applyBorder="1" applyAlignment="1">
      <alignment horizontal="right" vertical="center"/>
    </xf>
    <xf numFmtId="0" fontId="30" fillId="0" borderId="58" xfId="0" applyFont="1" applyBorder="1" applyAlignment="1">
      <alignment horizontal="right" vertical="center"/>
    </xf>
    <xf numFmtId="0" fontId="11" fillId="2" borderId="80" xfId="0" applyFont="1" applyFill="1" applyBorder="1" applyAlignment="1">
      <alignment horizontal="center" vertical="center"/>
    </xf>
    <xf numFmtId="0" fontId="11" fillId="2" borderId="81" xfId="0" applyFont="1" applyFill="1" applyBorder="1" applyAlignment="1">
      <alignment horizontal="center" vertical="center"/>
    </xf>
    <xf numFmtId="0" fontId="30" fillId="0" borderId="77" xfId="0" applyFont="1" applyBorder="1" applyAlignment="1">
      <alignment horizontal="center" vertical="center"/>
    </xf>
    <xf numFmtId="0" fontId="30" fillId="0" borderId="39" xfId="0" applyFont="1" applyBorder="1" applyAlignment="1">
      <alignment horizontal="center" vertical="center"/>
    </xf>
    <xf numFmtId="0" fontId="30" fillId="0" borderId="79" xfId="0" applyFont="1" applyBorder="1" applyAlignment="1">
      <alignment horizontal="right" vertical="center"/>
    </xf>
    <xf numFmtId="0" fontId="30" fillId="0" borderId="49" xfId="0" applyFont="1" applyBorder="1" applyAlignment="1">
      <alignment horizontal="right" vertical="center"/>
    </xf>
    <xf numFmtId="0" fontId="15" fillId="2" borderId="55" xfId="0" applyFont="1" applyFill="1" applyBorder="1" applyAlignment="1">
      <alignment horizontal="center" vertical="center"/>
    </xf>
    <xf numFmtId="0" fontId="15" fillId="2" borderId="84" xfId="0" applyFont="1" applyFill="1" applyBorder="1" applyAlignment="1">
      <alignment horizontal="center" vertical="center"/>
    </xf>
    <xf numFmtId="0" fontId="16" fillId="2" borderId="69" xfId="0" applyFont="1" applyFill="1" applyBorder="1" applyAlignment="1">
      <alignment horizontal="center" vertical="center"/>
    </xf>
    <xf numFmtId="0" fontId="16" fillId="2" borderId="82" xfId="0" applyFont="1" applyFill="1" applyBorder="1" applyAlignment="1">
      <alignment horizontal="center" vertical="center"/>
    </xf>
    <xf numFmtId="0" fontId="16" fillId="2" borderId="83" xfId="0" applyFont="1" applyFill="1" applyBorder="1" applyAlignment="1">
      <alignment horizontal="center" vertical="center"/>
    </xf>
    <xf numFmtId="0" fontId="15" fillId="2" borderId="72" xfId="0" applyFont="1" applyFill="1" applyBorder="1" applyAlignment="1">
      <alignment horizontal="center" vertical="center"/>
    </xf>
    <xf numFmtId="0" fontId="15" fillId="2" borderId="26" xfId="0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  <xf numFmtId="0" fontId="37" fillId="0" borderId="71" xfId="0" applyFont="1" applyBorder="1" applyAlignment="1">
      <alignment horizontal="center" vertical="center" wrapText="1"/>
    </xf>
    <xf numFmtId="0" fontId="37" fillId="0" borderId="46" xfId="0" applyFont="1" applyBorder="1" applyAlignment="1">
      <alignment horizontal="center" vertical="center" wrapText="1"/>
    </xf>
    <xf numFmtId="0" fontId="37" fillId="0" borderId="79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58" xfId="0" applyFont="1" applyBorder="1" applyAlignment="1">
      <alignment horizontal="center" vertical="center"/>
    </xf>
    <xf numFmtId="0" fontId="30" fillId="2" borderId="80" xfId="0" applyFont="1" applyFill="1" applyBorder="1" applyAlignment="1">
      <alignment horizontal="center" vertical="center" wrapText="1"/>
    </xf>
    <xf numFmtId="0" fontId="37" fillId="2" borderId="91" xfId="0" applyFont="1" applyFill="1" applyBorder="1" applyAlignment="1">
      <alignment horizontal="center" vertical="center" wrapText="1"/>
    </xf>
    <xf numFmtId="0" fontId="37" fillId="12" borderId="80" xfId="0" applyFont="1" applyFill="1" applyBorder="1" applyAlignment="1">
      <alignment horizontal="center" vertical="center" wrapText="1"/>
    </xf>
    <xf numFmtId="0" fontId="37" fillId="12" borderId="91" xfId="0" applyFont="1" applyFill="1" applyBorder="1" applyAlignment="1">
      <alignment horizontal="center" vertical="center" wrapText="1"/>
    </xf>
    <xf numFmtId="0" fontId="37" fillId="0" borderId="77" xfId="0" applyFont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 wrapText="1"/>
    </xf>
    <xf numFmtId="0" fontId="29" fillId="10" borderId="79" xfId="0" applyFont="1" applyFill="1" applyBorder="1" applyAlignment="1">
      <alignment horizontal="center" vertical="center"/>
    </xf>
    <xf numFmtId="0" fontId="29" fillId="10" borderId="49" xfId="0" applyFont="1" applyFill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wrapText="1"/>
    </xf>
    <xf numFmtId="0" fontId="30" fillId="0" borderId="91" xfId="0" applyFont="1" applyBorder="1" applyAlignment="1">
      <alignment horizontal="center" vertical="center" wrapText="1"/>
    </xf>
    <xf numFmtId="0" fontId="37" fillId="0" borderId="42" xfId="0" applyFont="1" applyBorder="1" applyAlignment="1">
      <alignment horizontal="center" vertical="center"/>
    </xf>
    <xf numFmtId="0" fontId="37" fillId="0" borderId="57" xfId="0" applyFont="1" applyBorder="1" applyAlignment="1">
      <alignment horizontal="center" vertical="center"/>
    </xf>
    <xf numFmtId="0" fontId="37" fillId="2" borderId="80" xfId="0" applyFont="1" applyFill="1" applyBorder="1" applyAlignment="1">
      <alignment horizontal="center" vertical="center" wrapText="1"/>
    </xf>
    <xf numFmtId="0" fontId="37" fillId="0" borderId="92" xfId="0" applyFont="1" applyBorder="1" applyAlignment="1">
      <alignment horizontal="center" vertical="center"/>
    </xf>
    <xf numFmtId="0" fontId="37" fillId="0" borderId="93" xfId="0" applyFont="1" applyBorder="1" applyAlignment="1">
      <alignment horizontal="center" vertical="center"/>
    </xf>
    <xf numFmtId="0" fontId="29" fillId="8" borderId="79" xfId="0" applyFont="1" applyFill="1" applyBorder="1" applyAlignment="1">
      <alignment horizontal="center" vertical="center"/>
    </xf>
    <xf numFmtId="0" fontId="29" fillId="8" borderId="49" xfId="0" applyFont="1" applyFill="1" applyBorder="1" applyAlignment="1">
      <alignment horizontal="center" vertical="center"/>
    </xf>
    <xf numFmtId="0" fontId="16" fillId="2" borderId="80" xfId="0" applyFont="1" applyFill="1" applyBorder="1" applyAlignment="1">
      <alignment horizontal="center" vertical="center"/>
    </xf>
    <xf numFmtId="0" fontId="16" fillId="2" borderId="81" xfId="0" applyFont="1" applyFill="1" applyBorder="1" applyAlignment="1">
      <alignment horizontal="center" vertical="center"/>
    </xf>
    <xf numFmtId="0" fontId="16" fillId="2" borderId="91" xfId="0" applyFont="1" applyFill="1" applyBorder="1" applyAlignment="1">
      <alignment horizontal="center" vertical="center"/>
    </xf>
    <xf numFmtId="0" fontId="15" fillId="2" borderId="90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89" xfId="0" applyFont="1" applyFill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/>
    </xf>
    <xf numFmtId="0" fontId="37" fillId="0" borderId="129" xfId="0" applyFont="1" applyBorder="1" applyAlignment="1">
      <alignment horizontal="center" vertical="center" wrapText="1"/>
    </xf>
    <xf numFmtId="0" fontId="37" fillId="0" borderId="45" xfId="0" applyFont="1" applyBorder="1" applyAlignment="1">
      <alignment horizontal="center" vertical="center" wrapText="1"/>
    </xf>
    <xf numFmtId="0" fontId="37" fillId="0" borderId="77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29" fillId="2" borderId="80" xfId="0" applyFont="1" applyFill="1" applyBorder="1" applyAlignment="1">
      <alignment horizontal="center" vertical="center" wrapText="1"/>
    </xf>
    <xf numFmtId="0" fontId="29" fillId="2" borderId="91" xfId="0" applyFont="1" applyFill="1" applyBorder="1" applyAlignment="1">
      <alignment horizontal="center" vertical="center" wrapText="1"/>
    </xf>
    <xf numFmtId="0" fontId="41" fillId="13" borderId="96" xfId="0" applyFont="1" applyFill="1" applyBorder="1" applyAlignment="1">
      <alignment horizontal="center" vertical="center"/>
    </xf>
    <xf numFmtId="0" fontId="41" fillId="13" borderId="100" xfId="0" applyFont="1" applyFill="1" applyBorder="1" applyAlignment="1">
      <alignment horizontal="center" vertical="center"/>
    </xf>
    <xf numFmtId="0" fontId="41" fillId="13" borderId="97" xfId="0" applyFont="1" applyFill="1" applyBorder="1" applyAlignment="1">
      <alignment horizontal="center" vertical="center"/>
    </xf>
    <xf numFmtId="0" fontId="41" fillId="13" borderId="3" xfId="0" applyFont="1" applyFill="1" applyBorder="1" applyAlignment="1">
      <alignment horizontal="center" vertical="center"/>
    </xf>
    <xf numFmtId="0" fontId="44" fillId="14" borderId="110" xfId="0" applyFont="1" applyFill="1" applyBorder="1" applyAlignment="1">
      <alignment horizontal="center"/>
    </xf>
    <xf numFmtId="0" fontId="44" fillId="14" borderId="54" xfId="0" applyFont="1" applyFill="1" applyBorder="1" applyAlignment="1">
      <alignment horizontal="center"/>
    </xf>
    <xf numFmtId="0" fontId="39" fillId="13" borderId="94" xfId="0" applyFont="1" applyFill="1" applyBorder="1" applyAlignment="1">
      <alignment horizontal="center" vertical="center"/>
    </xf>
    <xf numFmtId="0" fontId="39" fillId="13" borderId="98" xfId="0" applyFont="1" applyFill="1" applyBorder="1" applyAlignment="1">
      <alignment horizontal="center" vertical="center"/>
    </xf>
    <xf numFmtId="0" fontId="40" fillId="13" borderId="95" xfId="0" applyFont="1" applyFill="1" applyBorder="1" applyAlignment="1">
      <alignment horizontal="center" vertical="center"/>
    </xf>
    <xf numFmtId="0" fontId="40" fillId="13" borderId="99" xfId="0" applyFont="1" applyFill="1" applyBorder="1" applyAlignment="1">
      <alignment horizontal="center" vertical="center"/>
    </xf>
  </cellXfs>
  <cellStyles count="4">
    <cellStyle name="Comma" xfId="1" builtinId="3"/>
    <cellStyle name="Normal 2" xfId="3" xr:uid="{A01E6EE1-3048-425F-BA92-A9F5D659AB11}"/>
    <cellStyle name="Percent" xfId="2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0f747b1d305bdfe/&#1575;&#1604;&#1605;&#1587;&#1578;&#1606;&#1583;&#1575;&#1578;/hp/Desktop/&#1575;&#1604;&#1605;&#1608;&#1575;&#1586;&#1606;&#1610;&#1607;%20&#1575;&#1604;&#1578;&#1602;&#1583;&#1610;&#1585;&#1610;&#1577;%20&#1604;&#1604;&#1605;&#1575;&#1604;&#1610;&#1577;%20&#1604;&#1604;&#1593;&#1575;&#1605;2023.xls" TargetMode="External"/><Relationship Id="rId1" Type="http://schemas.openxmlformats.org/officeDocument/2006/relationships/externalLinkPath" Target="file:///C:\Users\&#1575;&#1585;&#1608;&#1609;\OneDrive\&#1575;&#1604;&#1605;&#1587;&#1578;&#1606;&#1583;&#1575;&#1578;\hp\Desktop\&#1575;&#1604;&#1605;&#1608;&#1575;&#1586;&#1606;&#1610;&#1607;%20&#1575;&#1604;&#1578;&#1602;&#1583;&#1610;&#1585;&#1610;&#1577;%20&#1604;&#1604;&#1605;&#1575;&#1604;&#1610;&#1577;%20&#1604;&#1604;&#1593;&#1575;&#1605;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  <sheetName val="موازنة المصروفات - رواتب وبدلات"/>
      <sheetName val="نموذج (2) مزايا عينية"/>
      <sheetName val="موازنة المصروفات - عمومية"/>
      <sheetName val="موازنة المبادرات والبرامج "/>
      <sheetName val="الموازنة الرأسمالية"/>
      <sheetName val="جدول الاصول "/>
      <sheetName val="موازنة الإيرادات والدعم "/>
      <sheetName val="جدول التدفق النقدي خارج وادخل"/>
      <sheetName val="عرض حسب مراكز التكلفة"/>
      <sheetName val=" التدفقات التقديرية "/>
      <sheetName val="قائمة الانشطة التقديرية "/>
      <sheetName val="الميزانية العمومية التقديرية"/>
    </sheetNames>
    <sheetDataSet>
      <sheetData sheetId="0"/>
      <sheetData sheetId="1"/>
      <sheetData sheetId="2"/>
      <sheetData sheetId="3">
        <row r="20">
          <cell r="F20">
            <v>22237.5</v>
          </cell>
          <cell r="G20">
            <v>28937.5</v>
          </cell>
          <cell r="H20">
            <v>21237.5</v>
          </cell>
          <cell r="I20">
            <v>22237.5</v>
          </cell>
          <cell r="J20">
            <v>21737.5</v>
          </cell>
          <cell r="K20">
            <v>20237.5</v>
          </cell>
          <cell r="L20">
            <v>20237.5</v>
          </cell>
          <cell r="M20">
            <v>24987.5</v>
          </cell>
          <cell r="N20">
            <v>20237.5</v>
          </cell>
          <cell r="O20">
            <v>20987.5</v>
          </cell>
        </row>
      </sheetData>
      <sheetData sheetId="4"/>
      <sheetData sheetId="5">
        <row r="14">
          <cell r="C14" t="str">
            <v>الوقود والمحروقات</v>
          </cell>
        </row>
        <row r="22">
          <cell r="C22" t="str">
            <v>صيانه وإصلاح- الالات والمعدات</v>
          </cell>
        </row>
        <row r="29">
          <cell r="C29" t="str">
            <v>الهاتف والفاكس</v>
          </cell>
        </row>
        <row r="38">
          <cell r="C38" t="str">
            <v>عمولات بنكية</v>
          </cell>
        </row>
        <row r="43">
          <cell r="C43" t="str">
            <v xml:space="preserve">اجمالي المصروفات الأخرى </v>
          </cell>
        </row>
        <row r="48">
          <cell r="G48">
            <v>4214.8</v>
          </cell>
          <cell r="H48">
            <v>3312.7999999999997</v>
          </cell>
          <cell r="I48">
            <v>4706.7999999999993</v>
          </cell>
          <cell r="J48">
            <v>4331.6499999999996</v>
          </cell>
          <cell r="K48">
            <v>3339.45</v>
          </cell>
          <cell r="L48">
            <v>2718.2999999999997</v>
          </cell>
          <cell r="M48">
            <v>2963.48</v>
          </cell>
          <cell r="N48">
            <v>2922.48</v>
          </cell>
          <cell r="O48">
            <v>5854.7999999999993</v>
          </cell>
          <cell r="P48">
            <v>3927.7999999999997</v>
          </cell>
          <cell r="R48">
            <v>47275.46</v>
          </cell>
        </row>
      </sheetData>
      <sheetData sheetId="6">
        <row r="14">
          <cell r="B14" t="str">
            <v>مصاريف برامج وانشطة-توعية بسرطان البروستات</v>
          </cell>
        </row>
        <row r="15">
          <cell r="B15" t="str">
            <v>مصاريف برامج وانشطة-توعية بسرطان عنق الرحم</v>
          </cell>
        </row>
        <row r="17">
          <cell r="B17" t="str">
            <v>مصاريف برامج وانشطة-التبرع بالدم</v>
          </cell>
        </row>
        <row r="18">
          <cell r="B18" t="str">
            <v>برنامج ابشر لدعم مرضى السرطان</v>
          </cell>
        </row>
        <row r="25">
          <cell r="E25">
            <v>30000</v>
          </cell>
          <cell r="F25">
            <v>46000</v>
          </cell>
          <cell r="G25">
            <v>32000</v>
          </cell>
          <cell r="I25">
            <v>50000</v>
          </cell>
          <cell r="J25">
            <v>50000</v>
          </cell>
          <cell r="K25">
            <v>60000</v>
          </cell>
          <cell r="L25">
            <v>70000</v>
          </cell>
          <cell r="M25">
            <v>63500</v>
          </cell>
        </row>
      </sheetData>
      <sheetData sheetId="7"/>
      <sheetData sheetId="8"/>
      <sheetData sheetId="9">
        <row r="12">
          <cell r="D12">
            <v>3000</v>
          </cell>
          <cell r="E12">
            <v>250000</v>
          </cell>
          <cell r="F12">
            <v>100000</v>
          </cell>
          <cell r="H12">
            <v>10000</v>
          </cell>
          <cell r="I12">
            <v>50000</v>
          </cell>
          <cell r="J12">
            <v>60000</v>
          </cell>
          <cell r="K12">
            <v>35000</v>
          </cell>
          <cell r="L12">
            <v>30000</v>
          </cell>
          <cell r="M12">
            <v>15000</v>
          </cell>
        </row>
        <row r="15">
          <cell r="B15" t="str">
            <v>تبرعات وهبات مقدية نقدية- رعاية صحية</v>
          </cell>
        </row>
        <row r="16">
          <cell r="B16" t="str">
            <v>تبرعات وهبات مقدية نقدية -الملتقى السنوي</v>
          </cell>
        </row>
        <row r="17">
          <cell r="B17" t="str">
            <v>تبرعات وهبات مقدية نقدية-برامج توعوية</v>
          </cell>
        </row>
        <row r="18">
          <cell r="B18" t="str">
            <v xml:space="preserve">الإجمالي </v>
          </cell>
        </row>
        <row r="19">
          <cell r="B19" t="str">
            <v xml:space="preserve">الإيرادات المقيدة </v>
          </cell>
        </row>
        <row r="20">
          <cell r="B20" t="str">
            <v>أرباح استثمارات مخصصة للبرامج والانشطه</v>
          </cell>
          <cell r="D20">
            <v>7000</v>
          </cell>
          <cell r="E20">
            <v>23000</v>
          </cell>
          <cell r="F20">
            <v>0</v>
          </cell>
          <cell r="G20">
            <v>15000</v>
          </cell>
          <cell r="H20">
            <v>30000</v>
          </cell>
          <cell r="I20">
            <v>18500</v>
          </cell>
          <cell r="J20">
            <v>0</v>
          </cell>
          <cell r="K20">
            <v>34600</v>
          </cell>
          <cell r="L20">
            <v>0</v>
          </cell>
          <cell r="M20">
            <v>20000</v>
          </cell>
          <cell r="N20">
            <v>0</v>
          </cell>
        </row>
        <row r="23">
          <cell r="B23" t="str">
            <v xml:space="preserve">الإجمالي </v>
          </cell>
        </row>
        <row r="25">
          <cell r="D25">
            <v>32000</v>
          </cell>
          <cell r="E25">
            <v>298000</v>
          </cell>
          <cell r="F25">
            <v>106500</v>
          </cell>
          <cell r="G25">
            <v>48500</v>
          </cell>
          <cell r="I25">
            <v>71800</v>
          </cell>
          <cell r="J25">
            <v>63500</v>
          </cell>
          <cell r="K25">
            <v>88600</v>
          </cell>
          <cell r="L25">
            <v>35500</v>
          </cell>
          <cell r="M25">
            <v>66500</v>
          </cell>
          <cell r="N25">
            <v>38500</v>
          </cell>
        </row>
        <row r="42">
          <cell r="O42">
            <v>0</v>
          </cell>
        </row>
        <row r="43">
          <cell r="O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644DE-409B-4553-BCB2-AB49DF772C7B}">
  <dimension ref="C5:O13"/>
  <sheetViews>
    <sheetView rightToLeft="1" workbookViewId="0">
      <selection activeCell="C9" sqref="C9:O9"/>
    </sheetView>
  </sheetViews>
  <sheetFormatPr defaultRowHeight="14.25"/>
  <sheetData>
    <row r="5" spans="3:15" ht="35.25">
      <c r="C5" s="268" t="s">
        <v>0</v>
      </c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</row>
    <row r="6" spans="3:15" ht="35.25">
      <c r="C6" s="1"/>
      <c r="D6" s="269"/>
      <c r="E6" s="269"/>
      <c r="F6" s="269"/>
      <c r="G6" s="269"/>
      <c r="H6" s="269"/>
      <c r="I6" s="269"/>
      <c r="J6" s="269"/>
      <c r="K6" s="269"/>
      <c r="L6" s="1"/>
      <c r="M6" s="1"/>
      <c r="N6" s="1"/>
      <c r="O6" s="1"/>
    </row>
    <row r="7" spans="3:15" ht="35.25">
      <c r="C7" s="270" t="s">
        <v>1</v>
      </c>
      <c r="D7" s="270"/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</row>
    <row r="8" spans="3:15" ht="34.5">
      <c r="C8" s="1"/>
      <c r="D8" s="271"/>
      <c r="E8" s="271"/>
      <c r="F8" s="271"/>
      <c r="G8" s="271"/>
      <c r="H8" s="271"/>
      <c r="I8" s="271"/>
      <c r="J8" s="271"/>
      <c r="K8" s="271"/>
      <c r="L8" s="1"/>
      <c r="M8" s="1"/>
      <c r="N8" s="1"/>
      <c r="O8" s="1"/>
    </row>
    <row r="9" spans="3:15" ht="35.25">
      <c r="C9" s="269" t="s">
        <v>208</v>
      </c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</row>
    <row r="10" spans="3:15" ht="35.25">
      <c r="C10" s="2"/>
      <c r="D10" s="267"/>
      <c r="E10" s="267"/>
      <c r="F10" s="267"/>
      <c r="G10" s="267"/>
      <c r="H10" s="267"/>
      <c r="I10" s="267"/>
      <c r="J10" s="267"/>
      <c r="K10" s="267"/>
      <c r="L10" s="2"/>
      <c r="M10" s="2"/>
      <c r="N10" s="2"/>
      <c r="O10" s="2"/>
    </row>
    <row r="11" spans="3:15" ht="35.25">
      <c r="C11" s="267"/>
      <c r="D11" s="267"/>
      <c r="E11" s="267"/>
      <c r="F11" s="267"/>
      <c r="G11" s="267"/>
      <c r="H11" s="267"/>
      <c r="I11" s="267"/>
      <c r="J11" s="267"/>
      <c r="K11" s="3"/>
      <c r="L11" s="2"/>
      <c r="M11" s="2"/>
      <c r="N11" s="2"/>
      <c r="O11" s="2"/>
    </row>
    <row r="12" spans="3:1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3:15"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</sheetData>
  <mergeCells count="7">
    <mergeCell ref="C11:J11"/>
    <mergeCell ref="C5:O5"/>
    <mergeCell ref="D6:K6"/>
    <mergeCell ref="C7:O7"/>
    <mergeCell ref="D8:K8"/>
    <mergeCell ref="C9:O9"/>
    <mergeCell ref="D10:K1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6C4F0-F115-4D02-A665-B37EE17DA29D}">
  <dimension ref="B1:Q39"/>
  <sheetViews>
    <sheetView rightToLeft="1" topLeftCell="A27" workbookViewId="0">
      <selection activeCell="S10" sqref="S10"/>
    </sheetView>
  </sheetViews>
  <sheetFormatPr defaultRowHeight="14.25"/>
  <cols>
    <col min="4" max="4" width="14" customWidth="1"/>
  </cols>
  <sheetData>
    <row r="1" spans="2:17" ht="15" thickBot="1"/>
    <row r="2" spans="2:17" ht="15" thickTop="1">
      <c r="B2" s="128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</row>
    <row r="3" spans="2:17">
      <c r="B3" s="7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2:17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2:17">
      <c r="B5" s="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2:17">
      <c r="B6" s="7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2:17" ht="15" thickBot="1">
      <c r="B7" s="7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2:17" ht="19.5" thickTop="1">
      <c r="B8" s="2"/>
      <c r="C8" s="386" t="s">
        <v>118</v>
      </c>
      <c r="D8" s="387"/>
      <c r="E8" s="145">
        <v>1255121.3</v>
      </c>
      <c r="F8" s="145">
        <f>E38</f>
        <v>1258206.3</v>
      </c>
      <c r="G8" s="145">
        <f t="shared" ref="G8:P8" si="0">F38</f>
        <v>1222655.3</v>
      </c>
      <c r="H8" s="145">
        <f t="shared" si="0"/>
        <v>1420010.3</v>
      </c>
      <c r="I8" s="145">
        <f t="shared" si="0"/>
        <v>1458440.3</v>
      </c>
      <c r="J8" s="145">
        <f t="shared" si="0"/>
        <v>1487963.3</v>
      </c>
      <c r="K8" s="145">
        <f t="shared" si="0"/>
        <v>1451007.3</v>
      </c>
      <c r="L8" s="145">
        <f t="shared" si="0"/>
        <v>1426806.3</v>
      </c>
      <c r="M8" s="145">
        <f t="shared" si="0"/>
        <v>1437246.3</v>
      </c>
      <c r="N8" s="145">
        <f t="shared" si="0"/>
        <v>1398903.3</v>
      </c>
      <c r="O8" s="145">
        <f t="shared" si="0"/>
        <v>1375737.3</v>
      </c>
      <c r="P8" s="145">
        <f t="shared" si="0"/>
        <v>1329749.3</v>
      </c>
      <c r="Q8" s="145">
        <f>P38</f>
        <v>1262974.3</v>
      </c>
    </row>
    <row r="9" spans="2:17">
      <c r="B9" s="7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17">
      <c r="B10" s="102"/>
      <c r="C10" s="35"/>
      <c r="D10" s="35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 ht="15" thickBot="1">
      <c r="B11" s="7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2:17" ht="21" thickTop="1" thickBot="1">
      <c r="B12" s="7"/>
      <c r="C12" s="360" t="s">
        <v>7</v>
      </c>
      <c r="D12" s="361"/>
      <c r="E12" s="339" t="s">
        <v>212</v>
      </c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1"/>
      <c r="Q12" s="362"/>
    </row>
    <row r="13" spans="2:17" ht="23.25" thickTop="1" thickBot="1">
      <c r="B13" s="7"/>
      <c r="C13" s="360"/>
      <c r="D13" s="361"/>
      <c r="E13" s="14" t="s">
        <v>8</v>
      </c>
      <c r="F13" s="15" t="s">
        <v>8</v>
      </c>
      <c r="G13" s="16" t="s">
        <v>8</v>
      </c>
      <c r="H13" s="14" t="s">
        <v>8</v>
      </c>
      <c r="I13" s="15" t="s">
        <v>8</v>
      </c>
      <c r="J13" s="16" t="s">
        <v>8</v>
      </c>
      <c r="K13" s="14" t="s">
        <v>8</v>
      </c>
      <c r="L13" s="15" t="s">
        <v>8</v>
      </c>
      <c r="M13" s="16" t="s">
        <v>8</v>
      </c>
      <c r="N13" s="14" t="s">
        <v>8</v>
      </c>
      <c r="O13" s="15" t="s">
        <v>8</v>
      </c>
      <c r="P13" s="16" t="s">
        <v>9</v>
      </c>
      <c r="Q13" s="363" t="s">
        <v>10</v>
      </c>
    </row>
    <row r="14" spans="2:17" ht="15.75" thickTop="1" thickBot="1">
      <c r="B14" s="136"/>
      <c r="C14" s="360"/>
      <c r="D14" s="361"/>
      <c r="E14" s="20">
        <v>1</v>
      </c>
      <c r="F14" s="21">
        <v>2</v>
      </c>
      <c r="G14" s="22">
        <v>3</v>
      </c>
      <c r="H14" s="20">
        <v>4</v>
      </c>
      <c r="I14" s="21">
        <v>5</v>
      </c>
      <c r="J14" s="22">
        <v>6</v>
      </c>
      <c r="K14" s="20">
        <v>7</v>
      </c>
      <c r="L14" s="21">
        <v>8</v>
      </c>
      <c r="M14" s="22">
        <v>9</v>
      </c>
      <c r="N14" s="20">
        <v>10</v>
      </c>
      <c r="O14" s="21">
        <v>11</v>
      </c>
      <c r="P14" s="22">
        <v>12</v>
      </c>
      <c r="Q14" s="364"/>
    </row>
    <row r="15" spans="2:17" ht="24" thickTop="1" thickBot="1">
      <c r="B15" s="2"/>
      <c r="C15" s="365" t="s">
        <v>102</v>
      </c>
      <c r="D15" s="366"/>
      <c r="E15" s="137">
        <v>7000</v>
      </c>
      <c r="F15" s="137">
        <v>23000</v>
      </c>
      <c r="G15" s="137">
        <f>'[1]موازنة الإيرادات والدعم '!E7</f>
        <v>0</v>
      </c>
      <c r="H15" s="137">
        <v>15000</v>
      </c>
      <c r="I15" s="137">
        <v>30000</v>
      </c>
      <c r="J15" s="137">
        <v>18500</v>
      </c>
      <c r="K15" s="137">
        <f>'[1]موازنة الإيرادات والدعم '!I7</f>
        <v>0</v>
      </c>
      <c r="L15" s="137">
        <v>34600</v>
      </c>
      <c r="M15" s="137">
        <f>'[1]موازنة الإيرادات والدعم '!K7</f>
        <v>0</v>
      </c>
      <c r="N15" s="137">
        <v>20000</v>
      </c>
      <c r="O15" s="137">
        <f>'[1]موازنة الإيرادات والدعم '!M7</f>
        <v>0</v>
      </c>
      <c r="P15" s="137">
        <v>16700</v>
      </c>
      <c r="Q15" s="137">
        <f>SUM(E15:P15)</f>
        <v>164800</v>
      </c>
    </row>
    <row r="16" spans="2:17" ht="24" thickTop="1" thickBot="1">
      <c r="B16" s="2"/>
      <c r="C16" s="375" t="s">
        <v>103</v>
      </c>
      <c r="D16" s="376"/>
      <c r="E16" s="137">
        <v>32000</v>
      </c>
      <c r="F16" s="137">
        <f>'[1]موازنة الإيرادات والدعم '!D12</f>
        <v>3000</v>
      </c>
      <c r="G16" s="137">
        <f>'[1]موازنة الإيرادات والدعم '!E12</f>
        <v>250000</v>
      </c>
      <c r="H16" s="137">
        <f>'[1]موازنة الإيرادات والدعم '!F12</f>
        <v>100000</v>
      </c>
      <c r="I16" s="137">
        <v>60000</v>
      </c>
      <c r="J16" s="137">
        <f>'[1]موازنة الإيرادات والدعم '!H12</f>
        <v>10000</v>
      </c>
      <c r="K16" s="137">
        <f>'[1]موازنة الإيرادات والدعم '!I12</f>
        <v>50000</v>
      </c>
      <c r="L16" s="137">
        <f>'[1]موازنة الإيرادات والدعم '!J12</f>
        <v>60000</v>
      </c>
      <c r="M16" s="137">
        <f>'[1]موازنة الإيرادات والدعم '!K12</f>
        <v>35000</v>
      </c>
      <c r="N16" s="137">
        <f>'[1]موازنة الإيرادات والدعم '!L12</f>
        <v>30000</v>
      </c>
      <c r="O16" s="137">
        <f>'[1]موازنة الإيرادات والدعم '!M12</f>
        <v>15000</v>
      </c>
      <c r="P16" s="137">
        <v>51000</v>
      </c>
      <c r="Q16" s="137">
        <f>SUM(E16:P16)</f>
        <v>696000</v>
      </c>
    </row>
    <row r="17" spans="2:17" ht="20.25" thickTop="1" thickBot="1">
      <c r="B17" s="2"/>
      <c r="C17" s="377" t="s">
        <v>104</v>
      </c>
      <c r="D17" s="378"/>
      <c r="E17" s="139">
        <f>SUM(E15:E16)</f>
        <v>39000</v>
      </c>
      <c r="F17" s="139">
        <f t="shared" ref="F17:P17" si="1">SUM(F15:F16)</f>
        <v>26000</v>
      </c>
      <c r="G17" s="139">
        <f t="shared" si="1"/>
        <v>250000</v>
      </c>
      <c r="H17" s="139">
        <f t="shared" si="1"/>
        <v>115000</v>
      </c>
      <c r="I17" s="139">
        <f t="shared" si="1"/>
        <v>90000</v>
      </c>
      <c r="J17" s="139">
        <f t="shared" si="1"/>
        <v>28500</v>
      </c>
      <c r="K17" s="139">
        <f t="shared" si="1"/>
        <v>50000</v>
      </c>
      <c r="L17" s="139">
        <f t="shared" si="1"/>
        <v>94600</v>
      </c>
      <c r="M17" s="139">
        <f t="shared" si="1"/>
        <v>35000</v>
      </c>
      <c r="N17" s="139">
        <f t="shared" si="1"/>
        <v>50000</v>
      </c>
      <c r="O17" s="139">
        <f t="shared" si="1"/>
        <v>15000</v>
      </c>
      <c r="P17" s="139">
        <f t="shared" si="1"/>
        <v>67700</v>
      </c>
      <c r="Q17" s="139">
        <f t="shared" ref="Q17" si="2">SUM(Q15:Q16)</f>
        <v>860800</v>
      </c>
    </row>
    <row r="18" spans="2:17" ht="17.25" thickTop="1" thickBot="1">
      <c r="B18" s="2"/>
      <c r="C18" s="379" t="s">
        <v>105</v>
      </c>
      <c r="D18" s="380"/>
      <c r="E18" s="137">
        <v>15000</v>
      </c>
      <c r="F18" s="137">
        <v>3000</v>
      </c>
      <c r="G18" s="137">
        <v>8000</v>
      </c>
      <c r="H18" s="137">
        <v>4000</v>
      </c>
      <c r="I18" s="137">
        <v>600</v>
      </c>
      <c r="J18" s="137">
        <v>7000</v>
      </c>
      <c r="K18" s="137">
        <v>6000</v>
      </c>
      <c r="L18" s="137">
        <v>5000</v>
      </c>
      <c r="M18" s="137">
        <v>12000</v>
      </c>
      <c r="N18" s="137">
        <v>6000</v>
      </c>
      <c r="O18" s="137">
        <v>7000</v>
      </c>
      <c r="P18" s="137">
        <v>11000</v>
      </c>
      <c r="Q18" s="137">
        <f>SUM(E18:P18)</f>
        <v>84600</v>
      </c>
    </row>
    <row r="19" spans="2:17" ht="17.25" thickTop="1" thickBot="1">
      <c r="B19" s="2"/>
      <c r="C19" s="379" t="s">
        <v>106</v>
      </c>
      <c r="D19" s="380"/>
      <c r="E19" s="137">
        <v>6000</v>
      </c>
      <c r="F19" s="137">
        <v>7000</v>
      </c>
      <c r="G19" s="137">
        <v>5000</v>
      </c>
      <c r="H19" s="137">
        <v>6000</v>
      </c>
      <c r="I19" s="137">
        <v>15000</v>
      </c>
      <c r="J19" s="137">
        <v>2000</v>
      </c>
      <c r="K19" s="137">
        <v>3000</v>
      </c>
      <c r="L19" s="137">
        <v>4000</v>
      </c>
      <c r="M19" s="137">
        <v>9000</v>
      </c>
      <c r="N19" s="137">
        <v>5000</v>
      </c>
      <c r="O19" s="137">
        <v>13000</v>
      </c>
      <c r="P19" s="137">
        <v>2000</v>
      </c>
      <c r="Q19" s="137">
        <f>SUM(E19:P19)</f>
        <v>77000</v>
      </c>
    </row>
    <row r="20" spans="2:17" ht="20.25" thickTop="1" thickBot="1">
      <c r="B20" s="2"/>
      <c r="C20" s="377" t="s">
        <v>90</v>
      </c>
      <c r="D20" s="378"/>
      <c r="E20" s="139">
        <f>SUM(E18:E19)</f>
        <v>21000</v>
      </c>
      <c r="F20" s="139">
        <f t="shared" ref="F20:P20" si="3">SUM(F18:F19)</f>
        <v>10000</v>
      </c>
      <c r="G20" s="139">
        <f t="shared" si="3"/>
        <v>13000</v>
      </c>
      <c r="H20" s="139">
        <f t="shared" si="3"/>
        <v>10000</v>
      </c>
      <c r="I20" s="139">
        <f t="shared" si="3"/>
        <v>15600</v>
      </c>
      <c r="J20" s="139">
        <f t="shared" si="3"/>
        <v>9000</v>
      </c>
      <c r="K20" s="139">
        <f t="shared" si="3"/>
        <v>9000</v>
      </c>
      <c r="L20" s="139">
        <f t="shared" si="3"/>
        <v>9000</v>
      </c>
      <c r="M20" s="139">
        <f t="shared" si="3"/>
        <v>21000</v>
      </c>
      <c r="N20" s="139">
        <f t="shared" si="3"/>
        <v>11000</v>
      </c>
      <c r="O20" s="139">
        <f t="shared" si="3"/>
        <v>20000</v>
      </c>
      <c r="P20" s="139">
        <f t="shared" si="3"/>
        <v>13000</v>
      </c>
      <c r="Q20" s="139">
        <f t="shared" ref="Q20" si="4">SUM(Q18:Q19)</f>
        <v>161600</v>
      </c>
    </row>
    <row r="21" spans="2:17" ht="24" thickTop="1" thickBot="1">
      <c r="B21" s="2"/>
      <c r="C21" s="365" t="s">
        <v>107</v>
      </c>
      <c r="D21" s="366"/>
      <c r="E21" s="137">
        <f>'[1]موازنة الإيرادات والدعم '!D42</f>
        <v>0</v>
      </c>
      <c r="F21" s="137">
        <f>'[1]موازنة الإيرادات والدعم '!E42</f>
        <v>0</v>
      </c>
      <c r="G21" s="137">
        <f>'[1]موازنة الإيرادات والدعم '!F42</f>
        <v>0</v>
      </c>
      <c r="H21" s="137">
        <f>'[1]موازنة الإيرادات والدعم '!G42</f>
        <v>0</v>
      </c>
      <c r="I21" s="137">
        <f>'[1]موازنة الإيرادات والدعم '!H42</f>
        <v>0</v>
      </c>
      <c r="J21" s="137">
        <f>'[1]موازنة الإيرادات والدعم '!I42</f>
        <v>0</v>
      </c>
      <c r="K21" s="137">
        <f>'[1]موازنة الإيرادات والدعم '!J42</f>
        <v>0</v>
      </c>
      <c r="L21" s="137">
        <f>'[1]موازنة الإيرادات والدعم '!K42</f>
        <v>0</v>
      </c>
      <c r="M21" s="137">
        <f>'[1]موازنة الإيرادات والدعم '!L42</f>
        <v>0</v>
      </c>
      <c r="N21" s="137">
        <f>'[1]موازنة الإيرادات والدعم '!M42</f>
        <v>0</v>
      </c>
      <c r="O21" s="137">
        <f>'[1]موازنة الإيرادات والدعم '!N42</f>
        <v>0</v>
      </c>
      <c r="P21" s="137">
        <f>'[1]موازنة الإيرادات والدعم '!O42</f>
        <v>0</v>
      </c>
      <c r="Q21" s="137">
        <f>'[1]موازنة الإيرادات والدعم '!P42</f>
        <v>0</v>
      </c>
    </row>
    <row r="22" spans="2:17" ht="24" thickTop="1" thickBot="1">
      <c r="B22" s="2"/>
      <c r="C22" s="375" t="s">
        <v>108</v>
      </c>
      <c r="D22" s="376"/>
      <c r="E22" s="137">
        <f>'[1]موازنة الإيرادات والدعم '!D43+'[1]موازنة الإيرادات والدعم '!D44</f>
        <v>0</v>
      </c>
      <c r="F22" s="137">
        <f>'[1]موازنة الإيرادات والدعم '!E43+'[1]موازنة الإيرادات والدعم '!E44</f>
        <v>0</v>
      </c>
      <c r="G22" s="137">
        <f>'[1]موازنة الإيرادات والدعم '!F43+'[1]موازنة الإيرادات والدعم '!F44</f>
        <v>0</v>
      </c>
      <c r="H22" s="137">
        <f>'[1]موازنة الإيرادات والدعم '!G43+'[1]موازنة الإيرادات والدعم '!G44</f>
        <v>0</v>
      </c>
      <c r="I22" s="137">
        <f>'[1]موازنة الإيرادات والدعم '!H43+'[1]موازنة الإيرادات والدعم '!H44</f>
        <v>0</v>
      </c>
      <c r="J22" s="137">
        <f>'[1]موازنة الإيرادات والدعم '!I43+'[1]موازنة الإيرادات والدعم '!I44</f>
        <v>0</v>
      </c>
      <c r="K22" s="137">
        <f>'[1]موازنة الإيرادات والدعم '!J43+'[1]موازنة الإيرادات والدعم '!J44</f>
        <v>0</v>
      </c>
      <c r="L22" s="137">
        <f>'[1]موازنة الإيرادات والدعم '!K43+'[1]موازنة الإيرادات والدعم '!K44</f>
        <v>0</v>
      </c>
      <c r="M22" s="137">
        <f>'[1]موازنة الإيرادات والدعم '!L43+'[1]موازنة الإيرادات والدعم '!L44</f>
        <v>0</v>
      </c>
      <c r="N22" s="137">
        <f>'[1]موازنة الإيرادات والدعم '!M43+'[1]موازنة الإيرادات والدعم '!M44</f>
        <v>0</v>
      </c>
      <c r="O22" s="137">
        <f>'[1]موازنة الإيرادات والدعم '!N43+'[1]موازنة الإيرادات والدعم '!N44</f>
        <v>0</v>
      </c>
      <c r="P22" s="137">
        <f>'[1]موازنة الإيرادات والدعم '!O43+'[1]موازنة الإيرادات والدعم '!O44</f>
        <v>0</v>
      </c>
      <c r="Q22" s="137">
        <f>'[1]موازنة الإيرادات والدعم '!P43+'[1]موازنة الإيرادات والدعم '!P44</f>
        <v>0</v>
      </c>
    </row>
    <row r="23" spans="2:17" ht="20.25" thickTop="1" thickBot="1">
      <c r="B23" s="2"/>
      <c r="C23" s="377" t="s">
        <v>109</v>
      </c>
      <c r="D23" s="378"/>
      <c r="E23" s="139">
        <f>SUM(E21:E22)</f>
        <v>0</v>
      </c>
      <c r="F23" s="139">
        <f t="shared" ref="F23:Q23" si="5">SUM(F21:F22)</f>
        <v>0</v>
      </c>
      <c r="G23" s="139">
        <f t="shared" si="5"/>
        <v>0</v>
      </c>
      <c r="H23" s="139">
        <f t="shared" si="5"/>
        <v>0</v>
      </c>
      <c r="I23" s="139">
        <f t="shared" si="5"/>
        <v>0</v>
      </c>
      <c r="J23" s="139">
        <f t="shared" si="5"/>
        <v>0</v>
      </c>
      <c r="K23" s="139">
        <f t="shared" si="5"/>
        <v>0</v>
      </c>
      <c r="L23" s="139">
        <f t="shared" si="5"/>
        <v>0</v>
      </c>
      <c r="M23" s="139">
        <f t="shared" si="5"/>
        <v>0</v>
      </c>
      <c r="N23" s="139">
        <f t="shared" si="5"/>
        <v>0</v>
      </c>
      <c r="O23" s="139">
        <f t="shared" si="5"/>
        <v>0</v>
      </c>
      <c r="P23" s="139">
        <f t="shared" si="5"/>
        <v>0</v>
      </c>
      <c r="Q23" s="139">
        <f t="shared" si="5"/>
        <v>0</v>
      </c>
    </row>
    <row r="24" spans="2:17" ht="24" thickTop="1" thickBot="1">
      <c r="B24" s="2"/>
      <c r="C24" s="381" t="s">
        <v>119</v>
      </c>
      <c r="D24" s="382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2"/>
    </row>
    <row r="25" spans="2:17" ht="24" thickTop="1" thickBot="1">
      <c r="B25" s="2"/>
      <c r="C25" s="383" t="s">
        <v>120</v>
      </c>
      <c r="D25" s="372"/>
      <c r="E25" s="140">
        <f>E23+E20+E17+E8</f>
        <v>1315121.3</v>
      </c>
      <c r="F25" s="140">
        <f t="shared" ref="F25:Q25" si="6">F23+F20+F17+F8</f>
        <v>1294206.3</v>
      </c>
      <c r="G25" s="140">
        <f t="shared" si="6"/>
        <v>1485655.3</v>
      </c>
      <c r="H25" s="140">
        <f t="shared" si="6"/>
        <v>1545010.3</v>
      </c>
      <c r="I25" s="140">
        <f t="shared" si="6"/>
        <v>1564040.3</v>
      </c>
      <c r="J25" s="140">
        <f t="shared" si="6"/>
        <v>1525463.3</v>
      </c>
      <c r="K25" s="140">
        <f t="shared" si="6"/>
        <v>1510007.3</v>
      </c>
      <c r="L25" s="140">
        <f t="shared" si="6"/>
        <v>1530406.3</v>
      </c>
      <c r="M25" s="140">
        <f t="shared" si="6"/>
        <v>1493246.3</v>
      </c>
      <c r="N25" s="140">
        <f t="shared" si="6"/>
        <v>1459903.3</v>
      </c>
      <c r="O25" s="140">
        <f t="shared" si="6"/>
        <v>1410737.3</v>
      </c>
      <c r="P25" s="140">
        <f>P23+P20+P17+P8</f>
        <v>1410449.3</v>
      </c>
      <c r="Q25" s="140">
        <f t="shared" si="6"/>
        <v>2285374.2999999998</v>
      </c>
    </row>
    <row r="26" spans="2:17" ht="24" thickTop="1" thickBot="1">
      <c r="B26" s="2"/>
      <c r="C26" s="381"/>
      <c r="D26" s="382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2"/>
    </row>
    <row r="27" spans="2:17" ht="21" customHeight="1" thickTop="1" thickBot="1">
      <c r="B27" s="7"/>
      <c r="C27" s="391" t="s">
        <v>7</v>
      </c>
      <c r="D27" s="392"/>
      <c r="E27" s="388" t="s">
        <v>212</v>
      </c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90"/>
    </row>
    <row r="28" spans="2:17" ht="22.5" thickTop="1">
      <c r="B28" s="7"/>
      <c r="C28" s="393"/>
      <c r="D28" s="394"/>
      <c r="E28" s="14" t="s">
        <v>8</v>
      </c>
      <c r="F28" s="15" t="s">
        <v>8</v>
      </c>
      <c r="G28" s="16" t="s">
        <v>8</v>
      </c>
      <c r="H28" s="14" t="s">
        <v>8</v>
      </c>
      <c r="I28" s="15" t="s">
        <v>8</v>
      </c>
      <c r="J28" s="16" t="s">
        <v>8</v>
      </c>
      <c r="K28" s="14" t="s">
        <v>8</v>
      </c>
      <c r="L28" s="15" t="s">
        <v>8</v>
      </c>
      <c r="M28" s="16" t="s">
        <v>8</v>
      </c>
      <c r="N28" s="14" t="s">
        <v>8</v>
      </c>
      <c r="O28" s="15" t="s">
        <v>8</v>
      </c>
      <c r="P28" s="16" t="s">
        <v>9</v>
      </c>
      <c r="Q28" s="297" t="s">
        <v>10</v>
      </c>
    </row>
    <row r="29" spans="2:17" ht="15.75" customHeight="1" thickBot="1">
      <c r="B29" s="18"/>
      <c r="C29" s="395"/>
      <c r="D29" s="396"/>
      <c r="E29" s="20">
        <v>1</v>
      </c>
      <c r="F29" s="21">
        <v>2</v>
      </c>
      <c r="G29" s="22">
        <v>3</v>
      </c>
      <c r="H29" s="20">
        <v>4</v>
      </c>
      <c r="I29" s="21">
        <v>5</v>
      </c>
      <c r="J29" s="22">
        <v>6</v>
      </c>
      <c r="K29" s="20">
        <v>7</v>
      </c>
      <c r="L29" s="21">
        <v>8</v>
      </c>
      <c r="M29" s="22">
        <v>9</v>
      </c>
      <c r="N29" s="20">
        <v>10</v>
      </c>
      <c r="O29" s="21">
        <v>11</v>
      </c>
      <c r="P29" s="22">
        <v>12</v>
      </c>
      <c r="Q29" s="299"/>
    </row>
    <row r="30" spans="2:17" ht="24" customHeight="1" thickTop="1" thickBot="1">
      <c r="B30" s="7"/>
      <c r="C30" s="397" t="s">
        <v>97</v>
      </c>
      <c r="D30" s="398"/>
      <c r="E30" s="131">
        <v>22700</v>
      </c>
      <c r="F30" s="131">
        <v>22238</v>
      </c>
      <c r="G30" s="131">
        <v>28938</v>
      </c>
      <c r="H30" s="131">
        <v>21238</v>
      </c>
      <c r="I30" s="131">
        <v>22738</v>
      </c>
      <c r="J30" s="131">
        <v>21738</v>
      </c>
      <c r="K30" s="131">
        <v>20238</v>
      </c>
      <c r="L30" s="131">
        <v>20238</v>
      </c>
      <c r="M30" s="131">
        <v>24988</v>
      </c>
      <c r="N30" s="131">
        <v>20238</v>
      </c>
      <c r="O30" s="131">
        <v>20988</v>
      </c>
      <c r="P30" s="131">
        <v>50200</v>
      </c>
      <c r="Q30" s="132">
        <f>SUM(E30:P30)</f>
        <v>296480</v>
      </c>
    </row>
    <row r="31" spans="2:17" ht="24" thickTop="1" thickBot="1">
      <c r="B31" s="7"/>
      <c r="C31" s="399" t="s">
        <v>98</v>
      </c>
      <c r="D31" s="400"/>
      <c r="E31" s="131">
        <v>4215</v>
      </c>
      <c r="F31" s="131">
        <v>3313</v>
      </c>
      <c r="G31" s="131">
        <v>4707</v>
      </c>
      <c r="H31" s="131">
        <v>4332</v>
      </c>
      <c r="I31" s="131">
        <v>3339</v>
      </c>
      <c r="J31" s="131">
        <v>2718</v>
      </c>
      <c r="K31" s="131">
        <v>2963</v>
      </c>
      <c r="L31" s="131">
        <v>2922</v>
      </c>
      <c r="M31" s="131">
        <v>5855</v>
      </c>
      <c r="N31" s="131">
        <v>3928</v>
      </c>
      <c r="O31" s="131">
        <f>'[1]موازنة المصروفات - عمومية'!P62</f>
        <v>0</v>
      </c>
      <c r="P31" s="131">
        <v>47275</v>
      </c>
      <c r="Q31" s="132">
        <f>SUM(E31:P31)</f>
        <v>85567</v>
      </c>
    </row>
    <row r="32" spans="2:17" ht="24" thickTop="1" thickBot="1">
      <c r="B32" s="7"/>
      <c r="C32" s="399" t="s">
        <v>121</v>
      </c>
      <c r="D32" s="400"/>
      <c r="E32" s="131">
        <v>30000</v>
      </c>
      <c r="F32" s="131">
        <v>46000</v>
      </c>
      <c r="G32" s="131">
        <v>32000</v>
      </c>
      <c r="H32" s="131">
        <v>61000</v>
      </c>
      <c r="I32" s="131">
        <v>50000</v>
      </c>
      <c r="J32" s="131">
        <v>50000</v>
      </c>
      <c r="K32" s="131">
        <v>60000</v>
      </c>
      <c r="L32" s="131">
        <v>70000</v>
      </c>
      <c r="M32" s="131">
        <v>63500</v>
      </c>
      <c r="N32" s="131">
        <v>60000</v>
      </c>
      <c r="O32" s="131">
        <v>60000</v>
      </c>
      <c r="P32" s="131">
        <v>50000</v>
      </c>
      <c r="Q32" s="132">
        <f>SUM(E32:P32)</f>
        <v>632500</v>
      </c>
    </row>
    <row r="33" spans="2:17" ht="24" thickTop="1" thickBot="1">
      <c r="B33" s="7"/>
      <c r="C33" s="381" t="s">
        <v>100</v>
      </c>
      <c r="D33" s="382"/>
      <c r="E33" s="131">
        <v>0</v>
      </c>
      <c r="F33" s="131">
        <v>0</v>
      </c>
      <c r="G33" s="131">
        <v>0</v>
      </c>
      <c r="H33" s="131">
        <v>0</v>
      </c>
      <c r="I33" s="131">
        <v>0</v>
      </c>
      <c r="J33" s="131">
        <v>0</v>
      </c>
      <c r="K33" s="131">
        <v>0</v>
      </c>
      <c r="L33" s="131">
        <v>0</v>
      </c>
      <c r="M33" s="131">
        <v>0</v>
      </c>
      <c r="N33" s="131">
        <v>0</v>
      </c>
      <c r="O33" s="131">
        <v>0</v>
      </c>
      <c r="P33" s="131">
        <v>0</v>
      </c>
      <c r="Q33" s="132">
        <f>SUM(E33:P33)</f>
        <v>0</v>
      </c>
    </row>
    <row r="34" spans="2:17" ht="75.75" customHeight="1" thickTop="1" thickBot="1">
      <c r="B34" s="102"/>
      <c r="C34" s="401" t="s">
        <v>101</v>
      </c>
      <c r="D34" s="402"/>
      <c r="E34" s="134">
        <f>SUM(E30:E33)</f>
        <v>56915</v>
      </c>
      <c r="F34" s="134">
        <f t="shared" ref="F34:P34" si="7">SUM(F30:F33)</f>
        <v>71551</v>
      </c>
      <c r="G34" s="134">
        <f t="shared" si="7"/>
        <v>65645</v>
      </c>
      <c r="H34" s="134">
        <f t="shared" si="7"/>
        <v>86570</v>
      </c>
      <c r="I34" s="134">
        <f t="shared" si="7"/>
        <v>76077</v>
      </c>
      <c r="J34" s="134">
        <f t="shared" si="7"/>
        <v>74456</v>
      </c>
      <c r="K34" s="134">
        <f t="shared" si="7"/>
        <v>83201</v>
      </c>
      <c r="L34" s="134">
        <f t="shared" si="7"/>
        <v>93160</v>
      </c>
      <c r="M34" s="134">
        <f t="shared" si="7"/>
        <v>94343</v>
      </c>
      <c r="N34" s="134">
        <f t="shared" si="7"/>
        <v>84166</v>
      </c>
      <c r="O34" s="134">
        <f t="shared" si="7"/>
        <v>80988</v>
      </c>
      <c r="P34" s="134">
        <f t="shared" si="7"/>
        <v>147475</v>
      </c>
      <c r="Q34" s="134">
        <f>SUM(Q30:Q33)</f>
        <v>1014547</v>
      </c>
    </row>
    <row r="35" spans="2:17" ht="15" thickTop="1">
      <c r="B35" s="2"/>
      <c r="C35" s="7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4"/>
    </row>
    <row r="36" spans="2:17">
      <c r="B36" s="2"/>
      <c r="C36" s="7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4"/>
    </row>
    <row r="37" spans="2:17" ht="15" thickBot="1">
      <c r="B37" s="2"/>
      <c r="C37" s="7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4"/>
    </row>
    <row r="38" spans="2:17" ht="24" thickTop="1" thickBot="1">
      <c r="B38" s="2"/>
      <c r="C38" s="373" t="s">
        <v>122</v>
      </c>
      <c r="D38" s="374"/>
      <c r="E38" s="142">
        <f>E25-E34</f>
        <v>1258206.3</v>
      </c>
      <c r="F38" s="142">
        <f t="shared" ref="F38:P38" si="8">F25-F34</f>
        <v>1222655.3</v>
      </c>
      <c r="G38" s="142">
        <f t="shared" si="8"/>
        <v>1420010.3</v>
      </c>
      <c r="H38" s="142">
        <f t="shared" si="8"/>
        <v>1458440.3</v>
      </c>
      <c r="I38" s="142">
        <f t="shared" si="8"/>
        <v>1487963.3</v>
      </c>
      <c r="J38" s="142">
        <f t="shared" si="8"/>
        <v>1451007.3</v>
      </c>
      <c r="K38" s="142">
        <f t="shared" si="8"/>
        <v>1426806.3</v>
      </c>
      <c r="L38" s="142">
        <f t="shared" si="8"/>
        <v>1437246.3</v>
      </c>
      <c r="M38" s="142">
        <f>M25-M34</f>
        <v>1398903.3</v>
      </c>
      <c r="N38" s="142">
        <f t="shared" si="8"/>
        <v>1375737.3</v>
      </c>
      <c r="O38" s="142">
        <f t="shared" si="8"/>
        <v>1329749.3</v>
      </c>
      <c r="P38" s="142">
        <f t="shared" si="8"/>
        <v>1262974.3</v>
      </c>
      <c r="Q38" s="142">
        <f>SUM(E38:P38)</f>
        <v>16529699.600000003</v>
      </c>
    </row>
    <row r="39" spans="2:17" ht="15" thickTop="1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</sheetData>
  <mergeCells count="25">
    <mergeCell ref="C38:D38"/>
    <mergeCell ref="C23:D23"/>
    <mergeCell ref="C24:D24"/>
    <mergeCell ref="C25:D25"/>
    <mergeCell ref="C26:D26"/>
    <mergeCell ref="C27:D29"/>
    <mergeCell ref="C30:D30"/>
    <mergeCell ref="C31:D31"/>
    <mergeCell ref="C32:D32"/>
    <mergeCell ref="C33:D33"/>
    <mergeCell ref="C34:D34"/>
    <mergeCell ref="E27:Q27"/>
    <mergeCell ref="Q28:Q29"/>
    <mergeCell ref="C17:D17"/>
    <mergeCell ref="C18:D18"/>
    <mergeCell ref="C19:D19"/>
    <mergeCell ref="C20:D20"/>
    <mergeCell ref="C21:D21"/>
    <mergeCell ref="C22:D22"/>
    <mergeCell ref="C16:D16"/>
    <mergeCell ref="C8:D8"/>
    <mergeCell ref="C12:D14"/>
    <mergeCell ref="E12:Q12"/>
    <mergeCell ref="Q13:Q14"/>
    <mergeCell ref="C15:D1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879CC-3D83-4955-B182-B9FAD2B23958}">
  <dimension ref="B5:H68"/>
  <sheetViews>
    <sheetView rightToLeft="1" topLeftCell="A61" workbookViewId="0">
      <selection activeCell="K18" sqref="K18"/>
    </sheetView>
  </sheetViews>
  <sheetFormatPr defaultRowHeight="14.25"/>
  <cols>
    <col min="2" max="2" width="41.25" customWidth="1"/>
    <col min="3" max="3" width="40.125" customWidth="1"/>
    <col min="5" max="5" width="9.625" bestFit="1" customWidth="1"/>
    <col min="6" max="6" width="14.375" customWidth="1"/>
    <col min="7" max="7" width="13.625" customWidth="1"/>
  </cols>
  <sheetData>
    <row r="5" spans="2:8" ht="15" thickBot="1"/>
    <row r="6" spans="2:8" ht="20.25" thickTop="1" thickBot="1">
      <c r="B6" s="409" t="s">
        <v>123</v>
      </c>
      <c r="C6" s="411" t="s">
        <v>124</v>
      </c>
      <c r="D6" s="403" t="s">
        <v>125</v>
      </c>
      <c r="E6" s="403" t="s">
        <v>126</v>
      </c>
      <c r="F6" s="405">
        <v>2024</v>
      </c>
      <c r="G6" s="406"/>
      <c r="H6" s="406"/>
    </row>
    <row r="7" spans="2:8" ht="20.25" thickTop="1" thickBot="1">
      <c r="B7" s="410"/>
      <c r="C7" s="412"/>
      <c r="D7" s="404"/>
      <c r="E7" s="404"/>
      <c r="F7" s="146" t="s">
        <v>127</v>
      </c>
      <c r="G7" s="147" t="s">
        <v>128</v>
      </c>
      <c r="H7" s="148" t="s">
        <v>129</v>
      </c>
    </row>
    <row r="8" spans="2:8" ht="20.25" thickTop="1" thickBot="1">
      <c r="B8" s="260">
        <v>31</v>
      </c>
      <c r="C8" s="150" t="s">
        <v>130</v>
      </c>
      <c r="D8" s="151"/>
      <c r="E8" s="152"/>
      <c r="F8" s="153"/>
      <c r="G8" s="154"/>
      <c r="H8" s="155"/>
    </row>
    <row r="9" spans="2:8" ht="15">
      <c r="B9" s="262">
        <v>311</v>
      </c>
      <c r="C9" s="258" t="str">
        <f>'[1]موازنة الإيرادات والدعم '!B15</f>
        <v>تبرعات وهبات مقدية نقدية- رعاية صحية</v>
      </c>
      <c r="D9" s="158"/>
      <c r="E9" s="159">
        <f>'[1]موازنة الإيرادات والدعم '!P15</f>
        <v>0</v>
      </c>
      <c r="F9" s="160"/>
      <c r="G9" s="157">
        <v>139000</v>
      </c>
      <c r="H9" s="161"/>
    </row>
    <row r="10" spans="2:8" ht="15">
      <c r="B10" s="263">
        <v>321</v>
      </c>
      <c r="C10" s="258" t="str">
        <f>'[1]موازنة الإيرادات والدعم '!B16</f>
        <v>تبرعات وهبات مقدية نقدية -الملتقى السنوي</v>
      </c>
      <c r="D10" s="158"/>
      <c r="E10" s="159">
        <f>'[1]موازنة الإيرادات والدعم '!P16</f>
        <v>0</v>
      </c>
      <c r="F10" s="160"/>
      <c r="G10" s="157">
        <v>31000</v>
      </c>
      <c r="H10" s="161"/>
    </row>
    <row r="11" spans="2:8" ht="15">
      <c r="B11" s="263">
        <v>311</v>
      </c>
      <c r="C11" s="258" t="str">
        <f>'[1]موازنة الإيرادات والدعم '!B17</f>
        <v>تبرعات وهبات مقدية نقدية-برامج توعوية</v>
      </c>
      <c r="D11" s="158"/>
      <c r="E11" s="159">
        <f>'[1]موازنة الإيرادات والدعم '!P17</f>
        <v>0</v>
      </c>
      <c r="F11" s="160"/>
      <c r="G11" s="157">
        <v>35000</v>
      </c>
      <c r="H11" s="161"/>
    </row>
    <row r="12" spans="2:8" ht="15">
      <c r="B12" s="264" t="str">
        <f>'[1]موازنة الإيرادات والدعم '!B18</f>
        <v xml:space="preserve">الإجمالي </v>
      </c>
      <c r="C12" s="259">
        <f>SUM(C9:C11)</f>
        <v>0</v>
      </c>
      <c r="D12" s="254"/>
      <c r="E12" s="255">
        <f>'[1]موازنة الإيرادات والدعم '!P18</f>
        <v>0</v>
      </c>
      <c r="F12" s="256"/>
      <c r="G12" s="255">
        <f t="shared" ref="G12:G17" si="0">E12</f>
        <v>0</v>
      </c>
      <c r="H12" s="257"/>
    </row>
    <row r="13" spans="2:8" ht="15">
      <c r="B13" s="263">
        <v>31106</v>
      </c>
      <c r="C13" s="258" t="str">
        <f>'[1]موازنة الإيرادات والدعم '!B19</f>
        <v xml:space="preserve">الإيرادات المقيدة </v>
      </c>
      <c r="D13" s="158"/>
      <c r="E13" s="159">
        <f>'[1]موازنة الإيرادات والدعم '!P19</f>
        <v>0</v>
      </c>
      <c r="F13" s="160"/>
      <c r="G13" s="157">
        <v>72000</v>
      </c>
      <c r="H13" s="161"/>
    </row>
    <row r="14" spans="2:8" ht="15">
      <c r="B14" s="263">
        <v>31106</v>
      </c>
      <c r="C14" s="258" t="str">
        <f>'[1]موازنة الإيرادات والدعم '!B20</f>
        <v>أرباح استثمارات مخصصة للبرامج والانشطه</v>
      </c>
      <c r="D14" s="158"/>
      <c r="E14" s="159">
        <f>'[1]موازنة الإيرادات والدعم '!P20</f>
        <v>0</v>
      </c>
      <c r="F14" s="160"/>
      <c r="G14" s="159">
        <f t="shared" si="0"/>
        <v>0</v>
      </c>
      <c r="H14" s="161"/>
    </row>
    <row r="15" spans="2:8" ht="15.75" thickBot="1">
      <c r="B15" s="265" t="str">
        <f>'[1]موازنة الإيرادات والدعم '!B23</f>
        <v xml:space="preserve">الإجمالي </v>
      </c>
      <c r="C15" s="259">
        <f>SUM(C13:C14)</f>
        <v>0</v>
      </c>
      <c r="D15" s="254"/>
      <c r="E15" s="255">
        <f>'[1]موازنة الإيرادات والدعم '!P23</f>
        <v>0</v>
      </c>
      <c r="F15" s="256"/>
      <c r="G15" s="255">
        <f t="shared" si="0"/>
        <v>0</v>
      </c>
      <c r="H15" s="257"/>
    </row>
    <row r="16" spans="2:8" ht="15">
      <c r="B16" s="261">
        <f>'[1]موازنة الإيرادات والدعم '!B24</f>
        <v>0</v>
      </c>
      <c r="C16" s="157">
        <f t="array" ref="C16">'[1]موازنة الإيرادات والدعم '!C24:C24</f>
        <v>0</v>
      </c>
      <c r="D16" s="158"/>
      <c r="E16" s="159">
        <f>'[1]موازنة الإيرادات والدعم '!P24</f>
        <v>0</v>
      </c>
      <c r="F16" s="160"/>
      <c r="G16" s="159">
        <f t="shared" si="0"/>
        <v>0</v>
      </c>
      <c r="H16" s="161"/>
    </row>
    <row r="17" spans="2:8" ht="15">
      <c r="B17" s="156"/>
      <c r="C17" s="157">
        <f>SUM(C12:C15)</f>
        <v>0</v>
      </c>
      <c r="D17" s="162"/>
      <c r="E17" s="159"/>
      <c r="F17" s="160"/>
      <c r="G17" s="159">
        <f t="shared" si="0"/>
        <v>0</v>
      </c>
      <c r="H17" s="161"/>
    </row>
    <row r="18" spans="2:8" ht="15">
      <c r="B18" s="156"/>
      <c r="C18" s="157"/>
      <c r="D18" s="162"/>
      <c r="E18" s="159"/>
      <c r="F18" s="160"/>
      <c r="G18" s="159"/>
      <c r="H18" s="161"/>
    </row>
    <row r="19" spans="2:8" ht="24">
      <c r="B19" s="407" t="s">
        <v>131</v>
      </c>
      <c r="C19" s="408"/>
      <c r="D19" s="164"/>
      <c r="E19" s="165">
        <f>SUM(E9:E18)</f>
        <v>0</v>
      </c>
      <c r="F19" s="165">
        <f t="shared" ref="F19:H19" si="1">SUM(F9:F18)</f>
        <v>0</v>
      </c>
      <c r="G19" s="166">
        <f>SUM(G9:G18)</f>
        <v>277000</v>
      </c>
      <c r="H19" s="165">
        <f t="shared" si="1"/>
        <v>0</v>
      </c>
    </row>
    <row r="20" spans="2:8" ht="18.75">
      <c r="B20" s="149">
        <v>32</v>
      </c>
      <c r="C20" s="150" t="s">
        <v>132</v>
      </c>
      <c r="D20" s="151"/>
      <c r="E20" s="152"/>
      <c r="F20" s="153"/>
      <c r="G20" s="154"/>
      <c r="H20" s="155"/>
    </row>
    <row r="21" spans="2:8" ht="15">
      <c r="B21" s="156">
        <v>3201</v>
      </c>
      <c r="C21" s="157" t="s">
        <v>228</v>
      </c>
      <c r="D21" s="158"/>
      <c r="E21">
        <f>SUM(F21:G21:H21)</f>
        <v>426000</v>
      </c>
      <c r="F21" s="157">
        <v>426000</v>
      </c>
      <c r="H21" s="161"/>
    </row>
    <row r="22" spans="2:8" ht="15">
      <c r="B22" s="156">
        <v>3202</v>
      </c>
      <c r="C22" t="s">
        <v>229</v>
      </c>
      <c r="D22" s="158"/>
      <c r="E22">
        <f>SUM(F22:G22:H22)</f>
        <v>36000</v>
      </c>
      <c r="F22" s="157">
        <v>36000</v>
      </c>
      <c r="H22" s="161"/>
    </row>
    <row r="23" spans="2:8" ht="15">
      <c r="B23" s="156">
        <v>3204</v>
      </c>
      <c r="C23" s="157" t="s">
        <v>230</v>
      </c>
      <c r="D23" s="158"/>
      <c r="E23">
        <f>SUM(F23:G23:H23)</f>
        <v>0</v>
      </c>
      <c r="F23" s="159">
        <v>0</v>
      </c>
      <c r="G23" s="163"/>
      <c r="H23" s="161"/>
    </row>
    <row r="24" spans="2:8" ht="15">
      <c r="B24" s="156">
        <v>3203</v>
      </c>
      <c r="C24" s="157" t="s">
        <v>231</v>
      </c>
      <c r="D24" s="158"/>
      <c r="E24">
        <f>SUM(F24:G24:H24)</f>
        <v>0</v>
      </c>
      <c r="F24" s="159">
        <v>0</v>
      </c>
      <c r="G24" s="163"/>
      <c r="H24" s="161"/>
    </row>
    <row r="25" spans="2:8" ht="15">
      <c r="B25" s="156">
        <v>3205</v>
      </c>
      <c r="C25" s="157" t="s">
        <v>232</v>
      </c>
      <c r="D25" s="158"/>
      <c r="E25" s="159">
        <f>'[1]موازنة الإيرادات والدعم '!P38</f>
        <v>0</v>
      </c>
      <c r="F25" s="159">
        <v>0</v>
      </c>
      <c r="G25" s="163"/>
      <c r="H25" s="161"/>
    </row>
    <row r="26" spans="2:8" ht="24">
      <c r="B26" s="407" t="s">
        <v>133</v>
      </c>
      <c r="C26" s="408"/>
      <c r="D26" s="164"/>
      <c r="E26" s="165">
        <f>SUM(E21:E25)</f>
        <v>462000</v>
      </c>
      <c r="F26" s="166">
        <f t="shared" ref="F26:H26" si="2">SUM(F20:F25)</f>
        <v>462000</v>
      </c>
      <c r="G26" s="165">
        <f t="shared" si="2"/>
        <v>0</v>
      </c>
      <c r="H26" s="165">
        <f t="shared" si="2"/>
        <v>0</v>
      </c>
    </row>
    <row r="27" spans="2:8" ht="18.75">
      <c r="B27" s="149">
        <v>33</v>
      </c>
      <c r="C27" s="150" t="s">
        <v>134</v>
      </c>
      <c r="D27" s="151"/>
      <c r="E27" s="152">
        <v>0</v>
      </c>
      <c r="F27" s="153"/>
      <c r="G27" s="154"/>
      <c r="H27" s="155"/>
    </row>
    <row r="28" spans="2:8" ht="15">
      <c r="B28" s="156">
        <v>3301</v>
      </c>
      <c r="C28" s="157" t="s">
        <v>135</v>
      </c>
      <c r="D28" s="162"/>
      <c r="E28" s="159">
        <v>0</v>
      </c>
      <c r="F28" s="160"/>
      <c r="G28" s="163"/>
      <c r="H28" s="159">
        <f>E28</f>
        <v>0</v>
      </c>
    </row>
    <row r="29" spans="2:8" ht="15">
      <c r="B29" s="156">
        <v>3302</v>
      </c>
      <c r="C29" s="157" t="s">
        <v>136</v>
      </c>
      <c r="D29" s="162"/>
      <c r="E29" s="159">
        <f>'[1]موازنة الإيرادات والدعم '!P45</f>
        <v>0</v>
      </c>
      <c r="F29" s="160"/>
      <c r="G29" s="163"/>
      <c r="H29" s="159">
        <f>E29</f>
        <v>0</v>
      </c>
    </row>
    <row r="30" spans="2:8" ht="15">
      <c r="B30" s="156">
        <v>3303</v>
      </c>
      <c r="C30" s="157" t="s">
        <v>137</v>
      </c>
      <c r="D30" s="162"/>
      <c r="E30" s="159">
        <f>'[1]موازنة الإيرادات والدعم '!P46</f>
        <v>0</v>
      </c>
      <c r="F30" s="160"/>
      <c r="G30" s="163"/>
      <c r="H30" s="159">
        <f>E30</f>
        <v>0</v>
      </c>
    </row>
    <row r="31" spans="2:8" ht="15">
      <c r="B31" s="156">
        <v>3304</v>
      </c>
      <c r="C31" s="157"/>
      <c r="D31" s="162"/>
      <c r="E31" s="159"/>
      <c r="F31" s="160"/>
      <c r="G31" s="163"/>
      <c r="H31" s="159">
        <f>E31</f>
        <v>0</v>
      </c>
    </row>
    <row r="32" spans="2:8" ht="24">
      <c r="B32" s="407" t="s">
        <v>133</v>
      </c>
      <c r="C32" s="408"/>
      <c r="D32" s="164"/>
      <c r="E32" s="165">
        <f>SUM(E28:E31)</f>
        <v>0</v>
      </c>
      <c r="F32" s="165">
        <f t="shared" ref="F32:H32" si="3">SUM(F28:F31)</f>
        <v>0</v>
      </c>
      <c r="G32" s="165">
        <f t="shared" si="3"/>
        <v>0</v>
      </c>
      <c r="H32" s="166">
        <f t="shared" si="3"/>
        <v>0</v>
      </c>
    </row>
    <row r="33" spans="2:8" ht="18.75">
      <c r="B33" s="149">
        <v>34</v>
      </c>
      <c r="C33" s="150" t="s">
        <v>138</v>
      </c>
      <c r="D33" s="167"/>
      <c r="E33" s="168"/>
      <c r="F33" s="160"/>
      <c r="G33" s="163"/>
      <c r="H33" s="161"/>
    </row>
    <row r="34" spans="2:8" ht="24" thickBot="1">
      <c r="B34" s="169"/>
      <c r="C34" s="170" t="s">
        <v>139</v>
      </c>
      <c r="D34" s="171"/>
      <c r="E34" s="172">
        <f>E32+E26+E19</f>
        <v>462000</v>
      </c>
      <c r="F34" s="172">
        <f t="shared" ref="F34:H34" si="4">F32+F26+F19</f>
        <v>462000</v>
      </c>
      <c r="G34" s="172">
        <f>SUM(G19+G26+G32)</f>
        <v>277000</v>
      </c>
      <c r="H34" s="172">
        <f t="shared" si="4"/>
        <v>0</v>
      </c>
    </row>
    <row r="35" spans="2:8" ht="19.5" thickTop="1">
      <c r="B35" s="173">
        <v>41</v>
      </c>
      <c r="C35" s="174" t="s">
        <v>140</v>
      </c>
      <c r="D35" s="175"/>
      <c r="E35" s="176">
        <v>0</v>
      </c>
      <c r="F35" s="177"/>
      <c r="G35" s="178"/>
      <c r="H35" s="179"/>
    </row>
    <row r="36" spans="2:8" ht="18.75">
      <c r="B36" s="180">
        <v>411</v>
      </c>
      <c r="C36" s="181" t="s">
        <v>141</v>
      </c>
      <c r="D36" s="162"/>
      <c r="E36" s="182">
        <f>'[1]موازنة المصروفات - رواتب وبدلات'!Q21</f>
        <v>0</v>
      </c>
      <c r="F36" s="160">
        <f>'[1]موازنة المصروفات - رواتب وبدلات'!Q23+'[1]موازنة المصروفات - رواتب وبدلات'!Q27</f>
        <v>0</v>
      </c>
      <c r="G36" s="163">
        <f>'[1]موازنة المصروفات - رواتب وبدلات'!Q25</f>
        <v>0</v>
      </c>
      <c r="H36" s="161">
        <v>0</v>
      </c>
    </row>
    <row r="37" spans="2:8" ht="15">
      <c r="B37" s="156">
        <v>41201</v>
      </c>
      <c r="C37" s="183" t="str">
        <f>'[1]موازنة المصروفات - عمومية'!C14</f>
        <v>الوقود والمحروقات</v>
      </c>
      <c r="D37" s="162"/>
      <c r="E37" s="159">
        <v>450</v>
      </c>
      <c r="F37" s="160">
        <f>E37</f>
        <v>450</v>
      </c>
      <c r="G37" s="163"/>
      <c r="H37" s="161"/>
    </row>
    <row r="38" spans="2:8" ht="15">
      <c r="B38" s="156">
        <v>41202</v>
      </c>
      <c r="C38" s="183" t="str">
        <f>'[1]موازنة المصروفات - عمومية'!C22</f>
        <v>صيانه وإصلاح- الالات والمعدات</v>
      </c>
      <c r="D38" s="162"/>
      <c r="E38" s="159">
        <v>900</v>
      </c>
      <c r="F38" s="160">
        <f>E38</f>
        <v>900</v>
      </c>
      <c r="G38" s="163"/>
      <c r="H38" s="161"/>
    </row>
    <row r="39" spans="2:8" ht="15">
      <c r="B39" s="156">
        <v>41203</v>
      </c>
      <c r="C39" s="183" t="str">
        <f>'[1]موازنة المصروفات - عمومية'!C29</f>
        <v>الهاتف والفاكس</v>
      </c>
      <c r="D39" s="162"/>
      <c r="E39" s="159">
        <v>18000</v>
      </c>
      <c r="F39" s="160">
        <f>E39</f>
        <v>18000</v>
      </c>
      <c r="G39" s="163"/>
      <c r="H39" s="161"/>
    </row>
    <row r="40" spans="2:8" ht="15">
      <c r="B40" s="156">
        <v>41204</v>
      </c>
      <c r="C40" s="183" t="str">
        <f>'[1]موازنة المصروفات - عمومية'!C38</f>
        <v>عمولات بنكية</v>
      </c>
      <c r="D40" s="162"/>
      <c r="E40" s="159">
        <v>84000</v>
      </c>
      <c r="F40" s="160">
        <f>E40</f>
        <v>84000</v>
      </c>
      <c r="G40" s="163"/>
      <c r="H40" s="161"/>
    </row>
    <row r="41" spans="2:8" ht="15">
      <c r="B41" s="156">
        <v>41205</v>
      </c>
      <c r="C41" s="183" t="str">
        <f>'[1]موازنة المصروفات - عمومية'!C43</f>
        <v xml:space="preserve">اجمالي المصروفات الأخرى </v>
      </c>
      <c r="D41" s="162"/>
      <c r="E41" s="159">
        <v>1100</v>
      </c>
      <c r="F41" s="160">
        <f>E41</f>
        <v>1100</v>
      </c>
      <c r="G41" s="163"/>
      <c r="H41" s="161"/>
    </row>
    <row r="42" spans="2:8" ht="15">
      <c r="B42" s="156"/>
      <c r="C42" s="157" t="s">
        <v>142</v>
      </c>
      <c r="D42" s="162"/>
      <c r="E42" s="159"/>
      <c r="F42" s="160">
        <f>-G42</f>
        <v>0</v>
      </c>
      <c r="G42" s="163"/>
      <c r="H42" s="161">
        <v>0</v>
      </c>
    </row>
    <row r="43" spans="2:8" ht="24">
      <c r="B43" s="407" t="s">
        <v>143</v>
      </c>
      <c r="C43" s="408"/>
      <c r="D43" s="164"/>
      <c r="E43" s="165">
        <f>SUM(E36:E42)</f>
        <v>104450</v>
      </c>
      <c r="F43" s="165">
        <f>SUM(F36:F42)</f>
        <v>104450</v>
      </c>
      <c r="G43" s="165">
        <f>SUM(G36:G42)</f>
        <v>0</v>
      </c>
      <c r="H43" s="165">
        <f>SUM(H36:H42)</f>
        <v>0</v>
      </c>
    </row>
    <row r="44" spans="2:8" ht="18.75">
      <c r="B44" s="184">
        <v>42</v>
      </c>
      <c r="C44" s="185" t="s">
        <v>144</v>
      </c>
      <c r="D44" s="186"/>
      <c r="E44" s="176"/>
      <c r="F44" s="187"/>
      <c r="G44" s="188"/>
      <c r="H44" s="189"/>
    </row>
    <row r="45" spans="2:8" ht="15">
      <c r="B45" s="266">
        <v>421</v>
      </c>
      <c r="C45" s="156" t="str">
        <f>'[1]موازنة المبادرات والبرامج '!B14</f>
        <v>مصاريف برامج وانشطة-توعية بسرطان البروستات</v>
      </c>
      <c r="D45" s="162"/>
      <c r="E45" s="252">
        <f>SUM(F45:H45)</f>
        <v>2000</v>
      </c>
      <c r="F45" s="160"/>
      <c r="G45" s="190">
        <v>2000</v>
      </c>
      <c r="H45" s="161"/>
    </row>
    <row r="46" spans="2:8" ht="15">
      <c r="B46" s="266">
        <v>421</v>
      </c>
      <c r="C46" s="156" t="str">
        <f>'[1]موازنة المبادرات والبرامج '!B15</f>
        <v>مصاريف برامج وانشطة-توعية بسرطان عنق الرحم</v>
      </c>
      <c r="D46" s="162"/>
      <c r="E46" s="252">
        <f t="shared" ref="E46:E52" si="5">SUM(F46:H46)</f>
        <v>3500</v>
      </c>
      <c r="F46" s="160"/>
      <c r="G46" s="163">
        <v>3500</v>
      </c>
      <c r="H46" s="161"/>
    </row>
    <row r="47" spans="2:8" ht="15">
      <c r="B47" s="266">
        <v>421</v>
      </c>
      <c r="C47" s="156" t="s">
        <v>220</v>
      </c>
      <c r="D47" s="162"/>
      <c r="E47" s="252">
        <f t="shared" si="5"/>
        <v>480000</v>
      </c>
      <c r="F47" s="160"/>
      <c r="G47" s="190">
        <v>480000</v>
      </c>
      <c r="H47" s="161"/>
    </row>
    <row r="48" spans="2:8" ht="15">
      <c r="B48" s="266">
        <v>421</v>
      </c>
      <c r="C48" s="156" t="str">
        <f>'[1]موازنة المبادرات والبرامج '!B17</f>
        <v>مصاريف برامج وانشطة-التبرع بالدم</v>
      </c>
      <c r="D48" s="162"/>
      <c r="E48" s="252">
        <f t="shared" si="5"/>
        <v>3000</v>
      </c>
      <c r="F48" s="160"/>
      <c r="G48" s="190">
        <v>3000</v>
      </c>
      <c r="H48" s="161"/>
    </row>
    <row r="49" spans="2:8" ht="15">
      <c r="B49" s="266">
        <v>421</v>
      </c>
      <c r="C49" s="156" t="str">
        <f>'[1]موازنة المبادرات والبرامج '!B18</f>
        <v>برنامج ابشر لدعم مرضى السرطان</v>
      </c>
      <c r="D49" s="162"/>
      <c r="E49" s="252">
        <f t="shared" si="5"/>
        <v>240000</v>
      </c>
      <c r="F49" s="160"/>
      <c r="G49" s="190">
        <v>240000</v>
      </c>
      <c r="H49" s="161"/>
    </row>
    <row r="50" spans="2:8" ht="15">
      <c r="B50" s="266">
        <v>421</v>
      </c>
      <c r="C50" s="156" t="s">
        <v>221</v>
      </c>
      <c r="D50" s="162"/>
      <c r="E50" s="252">
        <f t="shared" si="5"/>
        <v>2850</v>
      </c>
      <c r="F50" s="160"/>
      <c r="G50" s="190">
        <v>2850</v>
      </c>
      <c r="H50" s="161"/>
    </row>
    <row r="51" spans="2:8" ht="15">
      <c r="B51" s="266">
        <v>421</v>
      </c>
      <c r="C51" s="156" t="s">
        <v>222</v>
      </c>
      <c r="D51" s="162"/>
      <c r="E51" s="252">
        <f t="shared" si="5"/>
        <v>6000</v>
      </c>
      <c r="F51" s="160"/>
      <c r="G51" s="190">
        <v>6000</v>
      </c>
      <c r="H51" s="161"/>
    </row>
    <row r="52" spans="2:8" ht="15">
      <c r="B52" s="266">
        <v>421</v>
      </c>
      <c r="C52" s="191" t="s">
        <v>223</v>
      </c>
      <c r="D52" s="162"/>
      <c r="E52" s="252">
        <f t="shared" si="5"/>
        <v>20000</v>
      </c>
      <c r="F52" s="193"/>
      <c r="G52" s="192">
        <v>20000</v>
      </c>
      <c r="H52" s="194"/>
    </row>
    <row r="53" spans="2:8" ht="24">
      <c r="B53" s="407" t="s">
        <v>145</v>
      </c>
      <c r="C53" s="408"/>
      <c r="D53" s="164"/>
      <c r="E53" s="165">
        <f>SUM(E45:E52)</f>
        <v>757350</v>
      </c>
      <c r="F53" s="165">
        <f>SUM(F45:F51)</f>
        <v>0</v>
      </c>
      <c r="G53" s="165">
        <f>SUM(G45:G52)</f>
        <v>757350</v>
      </c>
      <c r="H53" s="165">
        <f>SUM(H45:H51)</f>
        <v>0</v>
      </c>
    </row>
    <row r="54" spans="2:8" ht="20.25">
      <c r="B54" s="195">
        <v>43</v>
      </c>
      <c r="C54" s="196" t="s">
        <v>146</v>
      </c>
      <c r="D54" s="186"/>
      <c r="E54" s="176">
        <v>0</v>
      </c>
      <c r="F54" s="187"/>
      <c r="G54" s="188"/>
      <c r="H54" s="189"/>
    </row>
    <row r="55" spans="2:8" ht="15">
      <c r="B55" s="156">
        <v>435</v>
      </c>
      <c r="C55" s="190" t="s">
        <v>147</v>
      </c>
      <c r="D55" s="162"/>
      <c r="E55" s="159">
        <v>0</v>
      </c>
      <c r="F55" s="160"/>
      <c r="G55" s="163"/>
      <c r="H55" s="161">
        <v>0</v>
      </c>
    </row>
    <row r="56" spans="2:8" ht="15">
      <c r="B56" s="156"/>
      <c r="C56" s="190" t="s">
        <v>148</v>
      </c>
      <c r="D56" s="162"/>
      <c r="E56" s="159">
        <f>'[1]موازنة المصروفات - عمومية'!R45</f>
        <v>0</v>
      </c>
      <c r="F56" s="160"/>
      <c r="G56" s="163"/>
      <c r="H56" s="161">
        <f>E56</f>
        <v>0</v>
      </c>
    </row>
    <row r="57" spans="2:8" ht="15">
      <c r="B57" s="156">
        <v>436</v>
      </c>
      <c r="C57" s="190" t="s">
        <v>149</v>
      </c>
      <c r="D57" s="162"/>
      <c r="E57" s="159">
        <v>0</v>
      </c>
      <c r="F57" s="160"/>
      <c r="G57" s="163"/>
      <c r="H57" s="161">
        <v>0</v>
      </c>
    </row>
    <row r="58" spans="2:8" ht="24">
      <c r="B58" s="407" t="s">
        <v>150</v>
      </c>
      <c r="C58" s="408"/>
      <c r="D58" s="164"/>
      <c r="E58" s="165">
        <f>SUM(E55:E57)</f>
        <v>0</v>
      </c>
      <c r="F58" s="165">
        <f>SUM(F55:F57)</f>
        <v>0</v>
      </c>
      <c r="G58" s="165">
        <f>SUM(G55:G57)</f>
        <v>0</v>
      </c>
      <c r="H58" s="165">
        <f>SUM(H55:H57)</f>
        <v>0</v>
      </c>
    </row>
    <row r="59" spans="2:8" ht="18.75">
      <c r="B59" s="197">
        <v>46</v>
      </c>
      <c r="C59" s="198" t="s">
        <v>151</v>
      </c>
      <c r="D59" s="162"/>
      <c r="E59" s="159"/>
      <c r="F59" s="160"/>
      <c r="G59" s="163"/>
      <c r="H59" s="161"/>
    </row>
    <row r="60" spans="2:8" ht="23.25">
      <c r="B60" s="169"/>
      <c r="C60" s="170" t="s">
        <v>152</v>
      </c>
      <c r="D60" s="171"/>
      <c r="E60" s="172">
        <f>E58+E53+E43</f>
        <v>861800</v>
      </c>
      <c r="F60" s="172">
        <f>F58+F53+F43</f>
        <v>104450</v>
      </c>
      <c r="G60" s="172">
        <f>G58+G53+G43</f>
        <v>757350</v>
      </c>
      <c r="H60" s="172">
        <f>H58+H53+'[1]قائمة الانشطة التقديرية '!GH43</f>
        <v>0</v>
      </c>
    </row>
    <row r="61" spans="2:8">
      <c r="B61" s="199"/>
      <c r="C61" s="200"/>
      <c r="D61" s="162"/>
      <c r="E61" s="193"/>
      <c r="F61" s="160"/>
      <c r="G61" s="163"/>
      <c r="H61" s="161"/>
    </row>
    <row r="62" spans="2:8" ht="24" thickBot="1">
      <c r="B62" s="201"/>
      <c r="C62" s="202"/>
      <c r="D62" s="203"/>
      <c r="E62" s="204"/>
      <c r="F62" s="205"/>
      <c r="G62" s="206"/>
      <c r="H62" s="207"/>
    </row>
    <row r="63" spans="2:8" ht="24.75" thickTop="1" thickBot="1">
      <c r="B63" s="208"/>
      <c r="C63" s="209" t="s">
        <v>153</v>
      </c>
      <c r="D63" s="210"/>
      <c r="E63" s="211">
        <f t="shared" ref="E63:H63" si="6">E34-E60</f>
        <v>-399800</v>
      </c>
      <c r="F63" s="211">
        <f t="shared" si="6"/>
        <v>357550</v>
      </c>
      <c r="G63" s="211">
        <f t="shared" si="6"/>
        <v>-480350</v>
      </c>
      <c r="H63" s="211">
        <f t="shared" si="6"/>
        <v>0</v>
      </c>
    </row>
    <row r="64" spans="2:8" ht="16.5" thickTop="1" thickBot="1">
      <c r="E64" s="212"/>
    </row>
    <row r="65" spans="2:8" ht="24.75" thickTop="1" thickBot="1">
      <c r="B65" s="213"/>
      <c r="C65" s="214" t="s">
        <v>154</v>
      </c>
      <c r="D65" s="215"/>
      <c r="E65" s="216"/>
      <c r="F65" s="216"/>
      <c r="G65" s="216"/>
      <c r="H65" s="216"/>
    </row>
    <row r="66" spans="2:8" ht="16.5" thickTop="1" thickBot="1">
      <c r="E66" s="212"/>
    </row>
    <row r="67" spans="2:8" ht="24.75" thickTop="1" thickBot="1">
      <c r="B67" s="217"/>
      <c r="C67" s="218" t="s">
        <v>155</v>
      </c>
      <c r="D67" s="219"/>
      <c r="E67" s="220">
        <f>E65+E63</f>
        <v>-399800</v>
      </c>
      <c r="F67" s="220">
        <f>F65+F63</f>
        <v>357550</v>
      </c>
      <c r="G67" s="220">
        <f>G65+G63</f>
        <v>-480350</v>
      </c>
      <c r="H67" s="220">
        <f>H65+H63</f>
        <v>0</v>
      </c>
    </row>
    <row r="68" spans="2:8" ht="15" thickTop="1"/>
  </sheetData>
  <mergeCells count="11">
    <mergeCell ref="B53:C53"/>
    <mergeCell ref="B58:C58"/>
    <mergeCell ref="B6:B7"/>
    <mergeCell ref="C6:C7"/>
    <mergeCell ref="D6:D7"/>
    <mergeCell ref="B43:C43"/>
    <mergeCell ref="E6:E7"/>
    <mergeCell ref="F6:H6"/>
    <mergeCell ref="B19:C19"/>
    <mergeCell ref="B26:C26"/>
    <mergeCell ref="B32:C3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46233-2304-4735-BE23-C3867744D568}">
  <dimension ref="C4:G59"/>
  <sheetViews>
    <sheetView rightToLeft="1" topLeftCell="A4" workbookViewId="0">
      <selection activeCell="I58" sqref="I58"/>
    </sheetView>
  </sheetViews>
  <sheetFormatPr defaultRowHeight="14.25"/>
  <cols>
    <col min="3" max="3" width="34.875" bestFit="1" customWidth="1"/>
    <col min="4" max="4" width="36.875" bestFit="1" customWidth="1"/>
    <col min="5" max="5" width="9.625" bestFit="1" customWidth="1"/>
    <col min="6" max="7" width="13.875" bestFit="1" customWidth="1"/>
  </cols>
  <sheetData>
    <row r="4" spans="3:7" ht="15" thickBot="1"/>
    <row r="5" spans="3:7" ht="21.75" thickTop="1" thickBot="1">
      <c r="C5" s="221" t="s">
        <v>123</v>
      </c>
      <c r="D5" s="222" t="s">
        <v>124</v>
      </c>
      <c r="E5" s="223" t="s">
        <v>125</v>
      </c>
      <c r="F5" s="223" t="s">
        <v>226</v>
      </c>
      <c r="G5" s="224" t="s">
        <v>227</v>
      </c>
    </row>
    <row r="6" spans="3:7" ht="19.5" thickTop="1">
      <c r="C6" s="225">
        <v>11</v>
      </c>
      <c r="D6" s="226" t="s">
        <v>156</v>
      </c>
      <c r="E6" s="227"/>
      <c r="F6" s="227"/>
      <c r="G6" s="228"/>
    </row>
    <row r="7" spans="3:7" ht="15">
      <c r="C7" s="229">
        <v>111</v>
      </c>
      <c r="D7" s="230" t="s">
        <v>157</v>
      </c>
      <c r="E7" s="162"/>
      <c r="F7" s="231">
        <v>1255121.3</v>
      </c>
      <c r="G7" s="232">
        <v>1262974</v>
      </c>
    </row>
    <row r="8" spans="3:7" ht="15">
      <c r="C8" s="229">
        <v>112</v>
      </c>
      <c r="D8" s="230" t="s">
        <v>158</v>
      </c>
      <c r="E8" s="233"/>
      <c r="F8" s="231"/>
      <c r="G8" s="232"/>
    </row>
    <row r="9" spans="3:7" ht="15">
      <c r="C9" s="229">
        <v>113</v>
      </c>
      <c r="D9" s="230" t="s">
        <v>159</v>
      </c>
      <c r="E9" s="162"/>
      <c r="F9" s="231"/>
      <c r="G9" s="232">
        <v>0</v>
      </c>
    </row>
    <row r="10" spans="3:7" ht="15">
      <c r="C10" s="229">
        <v>114</v>
      </c>
      <c r="D10" s="230" t="s">
        <v>160</v>
      </c>
      <c r="E10" s="162"/>
      <c r="F10" s="231"/>
      <c r="G10" s="232"/>
    </row>
    <row r="11" spans="3:7" ht="15">
      <c r="C11" s="229">
        <v>115</v>
      </c>
      <c r="D11" s="230" t="s">
        <v>161</v>
      </c>
      <c r="E11" s="233"/>
      <c r="F11" s="231">
        <v>0</v>
      </c>
      <c r="G11" s="232"/>
    </row>
    <row r="12" spans="3:7" ht="15">
      <c r="C12" s="229">
        <v>116</v>
      </c>
      <c r="D12" s="230" t="s">
        <v>162</v>
      </c>
      <c r="E12" s="233"/>
      <c r="F12" s="231">
        <v>0</v>
      </c>
      <c r="G12" s="232">
        <v>0</v>
      </c>
    </row>
    <row r="13" spans="3:7" ht="15">
      <c r="C13" s="229">
        <v>117</v>
      </c>
      <c r="D13" s="230" t="s">
        <v>163</v>
      </c>
      <c r="E13" s="162"/>
      <c r="F13" s="231">
        <v>0</v>
      </c>
      <c r="G13" s="232"/>
    </row>
    <row r="14" spans="3:7" ht="15">
      <c r="C14" s="229">
        <v>118</v>
      </c>
      <c r="D14" s="230" t="s">
        <v>164</v>
      </c>
      <c r="E14" s="233"/>
      <c r="F14" s="231">
        <v>0</v>
      </c>
      <c r="G14" s="232"/>
    </row>
    <row r="15" spans="3:7" ht="18.75">
      <c r="C15" s="234" t="s">
        <v>165</v>
      </c>
      <c r="D15" s="235"/>
      <c r="E15" s="236"/>
      <c r="F15" s="237">
        <f>SUM(F7:F14)</f>
        <v>1255121.3</v>
      </c>
      <c r="G15" s="237">
        <f>SUM(G7:G14)</f>
        <v>1262974</v>
      </c>
    </row>
    <row r="16" spans="3:7" ht="18.75">
      <c r="C16" s="238">
        <v>12</v>
      </c>
      <c r="D16" s="239" t="s">
        <v>166</v>
      </c>
      <c r="E16" s="162"/>
      <c r="F16" s="231"/>
      <c r="G16" s="232"/>
    </row>
    <row r="17" spans="3:7" ht="15">
      <c r="C17" s="229">
        <v>121</v>
      </c>
      <c r="D17" s="230" t="s">
        <v>167</v>
      </c>
      <c r="E17" s="233"/>
      <c r="F17" s="231">
        <v>113406</v>
      </c>
      <c r="G17" s="240">
        <v>2779622</v>
      </c>
    </row>
    <row r="18" spans="3:7" ht="15">
      <c r="C18" s="229">
        <v>122</v>
      </c>
      <c r="D18" s="230" t="s">
        <v>168</v>
      </c>
      <c r="E18" s="233"/>
      <c r="F18" s="231">
        <v>2214</v>
      </c>
      <c r="G18" s="232"/>
    </row>
    <row r="19" spans="3:7" ht="15">
      <c r="C19" s="229">
        <v>123</v>
      </c>
      <c r="D19" s="230" t="s">
        <v>169</v>
      </c>
      <c r="E19" s="162"/>
      <c r="F19" s="231">
        <v>0</v>
      </c>
      <c r="G19" s="232"/>
    </row>
    <row r="20" spans="3:7" ht="15">
      <c r="C20" s="229">
        <v>124</v>
      </c>
      <c r="D20" s="230" t="s">
        <v>170</v>
      </c>
      <c r="E20" s="233"/>
      <c r="F20" s="231">
        <v>0</v>
      </c>
      <c r="G20" s="232"/>
    </row>
    <row r="21" spans="3:7" ht="15">
      <c r="C21" s="229">
        <v>125</v>
      </c>
      <c r="D21" s="230" t="s">
        <v>171</v>
      </c>
      <c r="E21" s="233"/>
      <c r="F21" s="231">
        <v>0</v>
      </c>
      <c r="G21" s="232"/>
    </row>
    <row r="22" spans="3:7" ht="18.75">
      <c r="C22" s="234" t="s">
        <v>172</v>
      </c>
      <c r="D22" s="235"/>
      <c r="E22" s="236"/>
      <c r="F22" s="237">
        <f>SUM(F17:F21)</f>
        <v>115620</v>
      </c>
      <c r="G22" s="237">
        <f>SUM(G17:G21)</f>
        <v>2779622</v>
      </c>
    </row>
    <row r="23" spans="3:7" ht="18.75">
      <c r="C23" s="238">
        <v>13</v>
      </c>
      <c r="D23" s="239" t="s">
        <v>173</v>
      </c>
      <c r="E23" s="162"/>
      <c r="F23" s="231"/>
      <c r="G23" s="232"/>
    </row>
    <row r="24" spans="3:7" ht="15">
      <c r="C24" s="229">
        <v>131</v>
      </c>
      <c r="D24" s="230" t="s">
        <v>174</v>
      </c>
      <c r="E24" s="233"/>
      <c r="F24" s="231"/>
      <c r="G24" s="232"/>
    </row>
    <row r="25" spans="3:7" ht="15">
      <c r="C25" s="229">
        <v>132</v>
      </c>
      <c r="D25" s="230" t="s">
        <v>175</v>
      </c>
      <c r="E25" s="162"/>
      <c r="F25" s="231"/>
      <c r="G25" s="232"/>
    </row>
    <row r="26" spans="3:7" ht="15">
      <c r="C26" s="229">
        <v>133</v>
      </c>
      <c r="D26" s="230" t="s">
        <v>176</v>
      </c>
      <c r="E26" s="162"/>
      <c r="F26" s="231"/>
      <c r="G26" s="232" t="s">
        <v>177</v>
      </c>
    </row>
    <row r="27" spans="3:7" ht="15">
      <c r="C27" s="229">
        <v>134</v>
      </c>
      <c r="D27" s="230" t="s">
        <v>178</v>
      </c>
      <c r="E27" s="233"/>
      <c r="F27" s="231"/>
      <c r="G27" s="232"/>
    </row>
    <row r="28" spans="3:7" ht="15">
      <c r="C28" s="229">
        <v>135</v>
      </c>
      <c r="D28" s="230" t="s">
        <v>179</v>
      </c>
      <c r="E28" s="233"/>
      <c r="F28" s="231"/>
      <c r="G28" s="232"/>
    </row>
    <row r="29" spans="3:7" ht="15">
      <c r="C29" s="229">
        <v>136</v>
      </c>
      <c r="D29" s="230" t="s">
        <v>180</v>
      </c>
      <c r="E29" s="233"/>
      <c r="F29" s="231"/>
      <c r="G29" s="232"/>
    </row>
    <row r="30" spans="3:7" ht="15">
      <c r="C30" s="229">
        <v>137</v>
      </c>
      <c r="D30" s="230" t="s">
        <v>181</v>
      </c>
      <c r="E30" s="233"/>
      <c r="F30" s="231"/>
      <c r="G30" s="232">
        <v>0</v>
      </c>
    </row>
    <row r="31" spans="3:7" ht="19.5" thickBot="1">
      <c r="C31" s="234" t="s">
        <v>182</v>
      </c>
      <c r="D31" s="235"/>
      <c r="E31" s="236"/>
      <c r="F31" s="237">
        <f>SUM(F24:F30)</f>
        <v>0</v>
      </c>
      <c r="G31" s="237">
        <v>0</v>
      </c>
    </row>
    <row r="32" spans="3:7" ht="24" thickTop="1" thickBot="1">
      <c r="C32" s="241" t="s">
        <v>183</v>
      </c>
      <c r="D32" s="242"/>
      <c r="E32" s="243"/>
      <c r="F32" s="244">
        <f>F31+F22+F15</f>
        <v>1370741.3</v>
      </c>
      <c r="G32" s="244">
        <f>G31+G22+G15</f>
        <v>4042596</v>
      </c>
    </row>
    <row r="33" spans="3:7" ht="15.75" thickTop="1">
      <c r="C33" s="245"/>
      <c r="D33" s="162"/>
      <c r="E33" s="162"/>
      <c r="F33" s="231"/>
      <c r="G33" s="232"/>
    </row>
    <row r="34" spans="3:7" ht="18.75">
      <c r="C34" s="238">
        <v>21</v>
      </c>
      <c r="D34" s="239" t="s">
        <v>184</v>
      </c>
      <c r="E34" s="162"/>
      <c r="F34" s="231"/>
      <c r="G34" s="232"/>
    </row>
    <row r="35" spans="3:7" ht="15">
      <c r="C35" s="229">
        <v>211</v>
      </c>
      <c r="D35" s="230" t="s">
        <v>185</v>
      </c>
      <c r="E35" s="246"/>
      <c r="F35" s="231"/>
      <c r="G35" s="232"/>
    </row>
    <row r="36" spans="3:7" ht="15">
      <c r="C36" s="229">
        <v>212</v>
      </c>
      <c r="D36" s="230" t="s">
        <v>186</v>
      </c>
      <c r="E36" s="247"/>
      <c r="F36" s="231"/>
      <c r="G36" s="232"/>
    </row>
    <row r="37" spans="3:7" ht="15">
      <c r="C37" s="229">
        <v>213</v>
      </c>
      <c r="D37" s="230" t="s">
        <v>187</v>
      </c>
      <c r="E37" s="246"/>
      <c r="F37" s="231"/>
      <c r="G37" s="232"/>
    </row>
    <row r="38" spans="3:7" ht="15">
      <c r="C38" s="229">
        <v>214</v>
      </c>
      <c r="D38" s="230" t="s">
        <v>188</v>
      </c>
      <c r="E38" s="162"/>
      <c r="F38" s="231">
        <v>0</v>
      </c>
      <c r="G38" s="232"/>
    </row>
    <row r="39" spans="3:7" ht="15">
      <c r="C39" s="229">
        <v>215</v>
      </c>
      <c r="D39" s="230" t="s">
        <v>189</v>
      </c>
      <c r="E39" s="162"/>
      <c r="F39" s="231"/>
      <c r="G39" s="232">
        <v>704700</v>
      </c>
    </row>
    <row r="40" spans="3:7" ht="15">
      <c r="C40" s="229">
        <v>216</v>
      </c>
      <c r="D40" s="230" t="s">
        <v>190</v>
      </c>
      <c r="E40" s="162"/>
      <c r="F40" s="231"/>
      <c r="G40" s="232"/>
    </row>
    <row r="41" spans="3:7" ht="18.75">
      <c r="C41" s="234" t="s">
        <v>191</v>
      </c>
      <c r="D41" s="235"/>
      <c r="E41" s="236"/>
      <c r="F41" s="237">
        <f>SUM(F35:F40)</f>
        <v>0</v>
      </c>
      <c r="G41" s="237">
        <f>SUM(G35:G40)</f>
        <v>704700</v>
      </c>
    </row>
    <row r="42" spans="3:7" ht="18.75">
      <c r="C42" s="238">
        <v>22</v>
      </c>
      <c r="D42" s="239" t="s">
        <v>192</v>
      </c>
      <c r="E42" s="162"/>
      <c r="F42" s="231"/>
      <c r="G42" s="232"/>
    </row>
    <row r="43" spans="3:7" ht="15">
      <c r="C43" s="229">
        <v>221</v>
      </c>
      <c r="D43" s="230" t="s">
        <v>193</v>
      </c>
      <c r="E43" s="162"/>
      <c r="F43" s="231"/>
      <c r="G43" s="232"/>
    </row>
    <row r="44" spans="3:7" ht="15">
      <c r="C44" s="229">
        <v>222</v>
      </c>
      <c r="D44" s="230" t="s">
        <v>194</v>
      </c>
      <c r="E44" s="162"/>
      <c r="F44" s="231"/>
      <c r="G44" s="232"/>
    </row>
    <row r="45" spans="3:7" ht="15">
      <c r="C45" s="229">
        <v>223</v>
      </c>
      <c r="D45" s="230" t="s">
        <v>195</v>
      </c>
      <c r="E45" s="162"/>
      <c r="F45" s="231"/>
      <c r="G45" s="232"/>
    </row>
    <row r="46" spans="3:7" ht="15">
      <c r="C46" s="229">
        <v>224</v>
      </c>
      <c r="D46" s="230" t="s">
        <v>196</v>
      </c>
      <c r="E46" s="162"/>
      <c r="F46" s="231"/>
      <c r="G46" s="232"/>
    </row>
    <row r="47" spans="3:7" ht="15">
      <c r="C47" s="229">
        <v>225</v>
      </c>
      <c r="D47" s="230" t="s">
        <v>197</v>
      </c>
      <c r="E47" s="162"/>
      <c r="F47" s="231"/>
      <c r="G47" s="232"/>
    </row>
    <row r="48" spans="3:7" ht="15">
      <c r="C48" s="229">
        <v>226</v>
      </c>
      <c r="D48" s="230" t="s">
        <v>198</v>
      </c>
      <c r="E48" s="162"/>
      <c r="F48" s="231"/>
      <c r="G48" s="232"/>
    </row>
    <row r="49" spans="3:7" ht="15">
      <c r="C49" s="229">
        <v>227</v>
      </c>
      <c r="D49" s="230" t="s">
        <v>199</v>
      </c>
      <c r="E49" s="162"/>
      <c r="F49" s="231"/>
      <c r="G49" s="232"/>
    </row>
    <row r="50" spans="3:7" ht="18.75">
      <c r="C50" s="234" t="s">
        <v>200</v>
      </c>
      <c r="D50" s="235"/>
      <c r="E50" s="236"/>
      <c r="F50" s="237">
        <f>SUM(F43:F49)</f>
        <v>0</v>
      </c>
      <c r="G50" s="237">
        <f>SUM(G43:G49)</f>
        <v>0</v>
      </c>
    </row>
    <row r="51" spans="3:7" ht="18.75">
      <c r="C51" s="234" t="s">
        <v>201</v>
      </c>
      <c r="D51" s="235"/>
      <c r="E51" s="236"/>
      <c r="F51" s="237">
        <f>F50+F41</f>
        <v>0</v>
      </c>
      <c r="G51" s="237">
        <f>G50+G41</f>
        <v>704700</v>
      </c>
    </row>
    <row r="52" spans="3:7" ht="18.75">
      <c r="C52" s="238">
        <v>23</v>
      </c>
      <c r="D52" s="239" t="s">
        <v>202</v>
      </c>
      <c r="E52" s="162"/>
      <c r="F52" s="231"/>
      <c r="G52" s="232"/>
    </row>
    <row r="53" spans="3:7" ht="15.75">
      <c r="C53" s="248">
        <v>231</v>
      </c>
      <c r="D53" s="249" t="s">
        <v>203</v>
      </c>
      <c r="E53" s="246"/>
      <c r="F53" s="231">
        <v>1717639</v>
      </c>
      <c r="G53" s="232">
        <v>1594611</v>
      </c>
    </row>
    <row r="54" spans="3:7" ht="15.75">
      <c r="C54" s="248">
        <v>232</v>
      </c>
      <c r="D54" s="249" t="s">
        <v>204</v>
      </c>
      <c r="E54" s="247"/>
      <c r="F54" s="231"/>
      <c r="G54" s="232">
        <v>65003</v>
      </c>
    </row>
    <row r="55" spans="3:7" ht="15.75">
      <c r="C55" s="248">
        <v>233</v>
      </c>
      <c r="D55" s="249" t="s">
        <v>205</v>
      </c>
      <c r="E55" s="246"/>
      <c r="F55" s="231"/>
      <c r="G55" s="232">
        <v>1120000</v>
      </c>
    </row>
    <row r="56" spans="3:7" ht="19.5" thickBot="1">
      <c r="C56" s="234" t="s">
        <v>206</v>
      </c>
      <c r="D56" s="235"/>
      <c r="E56" s="236"/>
      <c r="F56" s="237">
        <f>SUM(F53:F55)</f>
        <v>1717639</v>
      </c>
      <c r="G56" s="237">
        <f>SUM(G53:G55)</f>
        <v>2779614</v>
      </c>
    </row>
    <row r="57" spans="3:7" ht="24" thickTop="1" thickBot="1">
      <c r="C57" s="241" t="s">
        <v>207</v>
      </c>
      <c r="D57" s="242"/>
      <c r="E57" s="250"/>
      <c r="F57" s="251">
        <f>F56+F51</f>
        <v>1717639</v>
      </c>
      <c r="G57" s="251">
        <f>G56+G51</f>
        <v>3484314</v>
      </c>
    </row>
    <row r="58" spans="3:7" ht="15" thickTop="1"/>
    <row r="59" spans="3:7">
      <c r="F59" s="252">
        <v>0</v>
      </c>
      <c r="G59" s="252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2BEE7-2F6A-40CE-BFB2-3B87811F0394}">
  <dimension ref="C4:Q24"/>
  <sheetViews>
    <sheetView rightToLeft="1" workbookViewId="0">
      <selection activeCell="L7" sqref="L7:M7"/>
    </sheetView>
  </sheetViews>
  <sheetFormatPr defaultRowHeight="14.25"/>
  <sheetData>
    <row r="4" spans="3:17" ht="15" thickBot="1"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  <c r="Q4" s="2"/>
    </row>
    <row r="5" spans="3:17" ht="17.25" thickTop="1" thickBot="1">
      <c r="C5" s="272" t="s">
        <v>233</v>
      </c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4"/>
      <c r="P5" s="4"/>
      <c r="Q5" s="2"/>
    </row>
    <row r="6" spans="3:17" ht="15" thickTop="1"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  <c r="Q6" s="2"/>
    </row>
    <row r="7" spans="3:17" ht="22.5" thickBot="1">
      <c r="C7" s="2"/>
      <c r="D7" s="2"/>
      <c r="E7" s="2"/>
      <c r="F7" s="2"/>
      <c r="G7" s="2"/>
      <c r="H7" s="2"/>
      <c r="I7" s="2"/>
      <c r="J7" s="275" t="s">
        <v>2</v>
      </c>
      <c r="K7" s="276"/>
      <c r="L7" s="277">
        <v>4</v>
      </c>
      <c r="M7" s="278"/>
      <c r="N7" s="277"/>
      <c r="O7" s="279"/>
      <c r="P7" s="4"/>
      <c r="Q7" s="2"/>
    </row>
    <row r="8" spans="3:17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4"/>
      <c r="Q8" s="2"/>
    </row>
    <row r="9" spans="3:17" ht="15" thickBot="1"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4"/>
      <c r="Q9" s="2"/>
    </row>
    <row r="10" spans="3:17" ht="22.5" thickBot="1">
      <c r="C10" s="280" t="s">
        <v>3</v>
      </c>
      <c r="D10" s="281"/>
      <c r="E10" s="281"/>
      <c r="F10" s="281"/>
      <c r="G10" s="281"/>
      <c r="H10" s="282"/>
      <c r="I10" s="280" t="s">
        <v>4</v>
      </c>
      <c r="J10" s="281"/>
      <c r="K10" s="281"/>
      <c r="L10" s="281"/>
      <c r="M10" s="281"/>
      <c r="N10" s="281"/>
      <c r="O10" s="282"/>
      <c r="P10" s="4"/>
      <c r="Q10" s="2"/>
    </row>
    <row r="11" spans="3:17" ht="81.75" customHeight="1">
      <c r="C11" s="283" t="s">
        <v>5</v>
      </c>
      <c r="D11" s="284"/>
      <c r="E11" s="284"/>
      <c r="F11" s="284"/>
      <c r="G11" s="284"/>
      <c r="H11" s="285"/>
      <c r="I11" s="286"/>
      <c r="J11" s="287"/>
      <c r="K11" s="287"/>
      <c r="L11" s="287"/>
      <c r="M11" s="287"/>
      <c r="N11" s="287"/>
      <c r="O11" s="288"/>
      <c r="P11" s="4"/>
      <c r="Q11" s="2"/>
    </row>
    <row r="12" spans="3:17">
      <c r="C12" s="289"/>
      <c r="D12" s="290"/>
      <c r="E12" s="290"/>
      <c r="F12" s="290"/>
      <c r="G12" s="290"/>
      <c r="H12" s="291"/>
      <c r="I12" s="289"/>
      <c r="J12" s="290"/>
      <c r="K12" s="290"/>
      <c r="L12" s="290"/>
      <c r="M12" s="290"/>
      <c r="N12" s="290"/>
      <c r="O12" s="291"/>
      <c r="P12" s="4"/>
      <c r="Q12" s="2"/>
    </row>
    <row r="13" spans="3:17">
      <c r="C13" s="289"/>
      <c r="D13" s="290"/>
      <c r="E13" s="290"/>
      <c r="F13" s="290"/>
      <c r="G13" s="290"/>
      <c r="H13" s="291"/>
      <c r="I13" s="289"/>
      <c r="J13" s="290"/>
      <c r="K13" s="290"/>
      <c r="L13" s="290"/>
      <c r="M13" s="290"/>
      <c r="N13" s="290"/>
      <c r="O13" s="291"/>
      <c r="P13" s="4"/>
      <c r="Q13" s="2"/>
    </row>
    <row r="14" spans="3:17">
      <c r="C14" s="289"/>
      <c r="D14" s="290"/>
      <c r="E14" s="290"/>
      <c r="F14" s="290"/>
      <c r="G14" s="290"/>
      <c r="H14" s="291"/>
      <c r="I14" s="289"/>
      <c r="J14" s="290"/>
      <c r="K14" s="290"/>
      <c r="L14" s="290"/>
      <c r="M14" s="290"/>
      <c r="N14" s="290"/>
      <c r="O14" s="291"/>
      <c r="P14" s="4"/>
      <c r="Q14" s="2"/>
    </row>
    <row r="15" spans="3:17">
      <c r="C15" s="289"/>
      <c r="D15" s="290"/>
      <c r="E15" s="290"/>
      <c r="F15" s="290"/>
      <c r="G15" s="290"/>
      <c r="H15" s="291"/>
      <c r="I15" s="289"/>
      <c r="J15" s="290"/>
      <c r="K15" s="290"/>
      <c r="L15" s="290"/>
      <c r="M15" s="290"/>
      <c r="N15" s="290"/>
      <c r="O15" s="291"/>
      <c r="P15" s="4"/>
      <c r="Q15" s="2"/>
    </row>
    <row r="16" spans="3:17" ht="15" thickBot="1">
      <c r="C16" s="292"/>
      <c r="D16" s="293"/>
      <c r="E16" s="293"/>
      <c r="F16" s="293"/>
      <c r="G16" s="293"/>
      <c r="H16" s="294"/>
      <c r="I16" s="292"/>
      <c r="J16" s="293"/>
      <c r="K16" s="293"/>
      <c r="L16" s="293"/>
      <c r="M16" s="293"/>
      <c r="N16" s="293"/>
      <c r="O16" s="294"/>
      <c r="P16" s="4"/>
      <c r="Q16" s="2"/>
    </row>
    <row r="17" spans="3:17"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4"/>
      <c r="Q17" s="2"/>
    </row>
    <row r="18" spans="3:17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3:17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3:17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3:17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3:17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3:17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3:17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</sheetData>
  <mergeCells count="18">
    <mergeCell ref="C14:H14"/>
    <mergeCell ref="I14:O14"/>
    <mergeCell ref="C15:H15"/>
    <mergeCell ref="I15:O15"/>
    <mergeCell ref="C16:H16"/>
    <mergeCell ref="I16:O16"/>
    <mergeCell ref="C11:H11"/>
    <mergeCell ref="I11:O11"/>
    <mergeCell ref="C12:H12"/>
    <mergeCell ref="I12:O12"/>
    <mergeCell ref="C13:H13"/>
    <mergeCell ref="I13:O13"/>
    <mergeCell ref="C5:O5"/>
    <mergeCell ref="J7:K7"/>
    <mergeCell ref="L7:M7"/>
    <mergeCell ref="N7:O7"/>
    <mergeCell ref="C10:H10"/>
    <mergeCell ref="I10:O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C4520-6ABC-46AC-937E-9B0438236C63}">
  <dimension ref="C3:R31"/>
  <sheetViews>
    <sheetView rightToLeft="1" topLeftCell="B1" workbookViewId="0">
      <selection activeCell="Q9" sqref="Q9"/>
    </sheetView>
  </sheetViews>
  <sheetFormatPr defaultRowHeight="14.25"/>
  <cols>
    <col min="4" max="4" width="15" customWidth="1"/>
    <col min="5" max="5" width="24.5" customWidth="1"/>
  </cols>
  <sheetData>
    <row r="3" spans="3:18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3:18" ht="33.75" thickBot="1">
      <c r="C4" s="295" t="s">
        <v>209</v>
      </c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</row>
    <row r="5" spans="3:18" ht="23.25" thickTop="1" thickBot="1">
      <c r="C5" s="7"/>
      <c r="D5" s="8" t="s">
        <v>6</v>
      </c>
      <c r="E5" s="8" t="s">
        <v>7</v>
      </c>
      <c r="F5" s="9" t="s">
        <v>234</v>
      </c>
      <c r="G5" s="10"/>
      <c r="H5" s="10"/>
      <c r="I5" s="10"/>
      <c r="J5" s="10"/>
      <c r="K5" s="10"/>
      <c r="L5" s="10"/>
      <c r="M5" s="10"/>
      <c r="N5" s="10"/>
      <c r="O5" s="10"/>
      <c r="P5" s="10"/>
      <c r="Q5" s="11"/>
      <c r="R5" s="12"/>
    </row>
    <row r="6" spans="3:18" ht="22.5" thickTop="1">
      <c r="C6" s="7"/>
      <c r="D6" s="13"/>
      <c r="E6" s="13"/>
      <c r="F6" s="14" t="s">
        <v>8</v>
      </c>
      <c r="G6" s="15" t="s">
        <v>8</v>
      </c>
      <c r="H6" s="16" t="s">
        <v>8</v>
      </c>
      <c r="I6" s="14" t="s">
        <v>8</v>
      </c>
      <c r="J6" s="15" t="s">
        <v>8</v>
      </c>
      <c r="K6" s="16" t="s">
        <v>8</v>
      </c>
      <c r="L6" s="14" t="s">
        <v>8</v>
      </c>
      <c r="M6" s="15" t="s">
        <v>8</v>
      </c>
      <c r="N6" s="16" t="s">
        <v>8</v>
      </c>
      <c r="O6" s="14" t="s">
        <v>8</v>
      </c>
      <c r="P6" s="15" t="s">
        <v>8</v>
      </c>
      <c r="Q6" s="16" t="s">
        <v>9</v>
      </c>
      <c r="R6" s="17" t="s">
        <v>10</v>
      </c>
    </row>
    <row r="7" spans="3:18" ht="22.5" thickBot="1">
      <c r="C7" s="18"/>
      <c r="D7" s="19"/>
      <c r="E7" s="19"/>
      <c r="F7" s="20">
        <v>1</v>
      </c>
      <c r="G7" s="21">
        <v>2</v>
      </c>
      <c r="H7" s="22">
        <v>3</v>
      </c>
      <c r="I7" s="20">
        <v>4</v>
      </c>
      <c r="J7" s="21">
        <v>5</v>
      </c>
      <c r="K7" s="22">
        <v>6</v>
      </c>
      <c r="L7" s="20">
        <v>7</v>
      </c>
      <c r="M7" s="21">
        <v>8</v>
      </c>
      <c r="N7" s="22">
        <v>9</v>
      </c>
      <c r="O7" s="20">
        <v>10</v>
      </c>
      <c r="P7" s="21">
        <v>11</v>
      </c>
      <c r="Q7" s="22">
        <v>12</v>
      </c>
      <c r="R7" s="23"/>
    </row>
    <row r="8" spans="3:18" ht="15.75" thickTop="1">
      <c r="C8" s="7"/>
      <c r="D8" s="24">
        <v>41101001</v>
      </c>
      <c r="E8" s="25" t="s">
        <v>11</v>
      </c>
      <c r="F8" s="26">
        <v>20000</v>
      </c>
      <c r="G8" s="26">
        <v>20000</v>
      </c>
      <c r="H8" s="26">
        <v>23000</v>
      </c>
      <c r="I8" s="26">
        <v>25000</v>
      </c>
      <c r="J8" s="26">
        <v>25000</v>
      </c>
      <c r="K8" s="26">
        <v>25000</v>
      </c>
      <c r="L8" s="26">
        <v>25000</v>
      </c>
      <c r="M8" s="26">
        <v>25000</v>
      </c>
      <c r="N8" s="26">
        <v>25000</v>
      </c>
      <c r="O8" s="26">
        <v>25000</v>
      </c>
      <c r="P8" s="26">
        <v>25000</v>
      </c>
      <c r="Q8" s="26">
        <v>25000</v>
      </c>
      <c r="R8" s="27">
        <f>SUM(F8:Q8)</f>
        <v>288000</v>
      </c>
    </row>
    <row r="9" spans="3:18" ht="15">
      <c r="C9" s="7"/>
      <c r="D9" s="24">
        <v>41101002</v>
      </c>
      <c r="E9" s="28" t="s">
        <v>12</v>
      </c>
      <c r="F9" s="26">
        <v>0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26">
        <v>0</v>
      </c>
      <c r="M9" s="26">
        <v>0</v>
      </c>
      <c r="N9" s="26">
        <v>0</v>
      </c>
      <c r="O9" s="26">
        <v>0</v>
      </c>
      <c r="P9" s="26">
        <v>0</v>
      </c>
      <c r="Q9" s="26">
        <v>0</v>
      </c>
      <c r="R9" s="27">
        <f>SUM(F9:Q9)</f>
        <v>0</v>
      </c>
    </row>
    <row r="10" spans="3:18" ht="15">
      <c r="C10" s="7"/>
      <c r="D10" s="24">
        <v>41101003</v>
      </c>
      <c r="E10" s="28" t="s">
        <v>13</v>
      </c>
      <c r="F10" s="26">
        <v>0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0</v>
      </c>
      <c r="P10" s="26">
        <v>0</v>
      </c>
      <c r="Q10" s="26">
        <v>0</v>
      </c>
      <c r="R10" s="27">
        <f t="shared" ref="R10:R17" si="0">SUM(F10:Q10)</f>
        <v>0</v>
      </c>
    </row>
    <row r="11" spans="3:18" ht="15">
      <c r="C11" s="7"/>
      <c r="D11" s="24">
        <v>41101007</v>
      </c>
      <c r="E11" s="28" t="s">
        <v>14</v>
      </c>
      <c r="F11" s="26"/>
      <c r="G11" s="26">
        <v>0</v>
      </c>
      <c r="H11" s="26">
        <v>3000</v>
      </c>
      <c r="I11" s="26">
        <v>0</v>
      </c>
      <c r="J11" s="26">
        <v>0</v>
      </c>
      <c r="K11" s="26">
        <v>2000</v>
      </c>
      <c r="L11" s="26">
        <v>0</v>
      </c>
      <c r="M11" s="26">
        <v>0</v>
      </c>
      <c r="N11" s="26">
        <v>1500</v>
      </c>
      <c r="O11" s="26">
        <v>0</v>
      </c>
      <c r="P11" s="26">
        <v>0</v>
      </c>
      <c r="Q11" s="26">
        <v>3000</v>
      </c>
      <c r="R11" s="27">
        <f t="shared" si="0"/>
        <v>9500</v>
      </c>
    </row>
    <row r="12" spans="3:18" ht="15">
      <c r="C12" s="7"/>
      <c r="D12" s="24">
        <v>41101008</v>
      </c>
      <c r="E12" s="28" t="s">
        <v>15</v>
      </c>
      <c r="F12" s="26">
        <v>4500</v>
      </c>
      <c r="G12" s="26">
        <v>4500</v>
      </c>
      <c r="H12" s="26">
        <v>4500</v>
      </c>
      <c r="I12" s="26">
        <v>4500</v>
      </c>
      <c r="J12" s="26">
        <v>4500</v>
      </c>
      <c r="K12" s="26">
        <v>4500</v>
      </c>
      <c r="L12" s="26">
        <v>4500</v>
      </c>
      <c r="M12" s="26">
        <v>4500</v>
      </c>
      <c r="N12" s="26">
        <v>4500</v>
      </c>
      <c r="O12" s="26">
        <v>4500</v>
      </c>
      <c r="P12" s="26">
        <v>4500</v>
      </c>
      <c r="Q12" s="26">
        <v>4500</v>
      </c>
      <c r="R12" s="27">
        <f t="shared" si="0"/>
        <v>54000</v>
      </c>
    </row>
    <row r="13" spans="3:18" ht="15">
      <c r="C13" s="7"/>
      <c r="D13" s="24">
        <v>41102003</v>
      </c>
      <c r="E13" s="28" t="s">
        <v>16</v>
      </c>
      <c r="F13" s="26">
        <v>15000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7">
        <f t="shared" si="0"/>
        <v>15000</v>
      </c>
    </row>
    <row r="14" spans="3:18" ht="15">
      <c r="C14" s="7"/>
      <c r="D14" s="24">
        <v>41102005</v>
      </c>
      <c r="E14" s="28" t="s">
        <v>17</v>
      </c>
      <c r="F14" s="26">
        <v>4000</v>
      </c>
      <c r="G14" s="26">
        <v>0</v>
      </c>
      <c r="H14" s="26">
        <v>0</v>
      </c>
      <c r="I14" s="26">
        <v>4000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4500</v>
      </c>
      <c r="P14" s="26">
        <v>0</v>
      </c>
      <c r="Q14" s="26">
        <v>0</v>
      </c>
      <c r="R14" s="27">
        <f t="shared" si="0"/>
        <v>12500</v>
      </c>
    </row>
    <row r="15" spans="3:18" ht="15">
      <c r="C15" s="7"/>
      <c r="D15" s="24">
        <v>41102010</v>
      </c>
      <c r="E15" s="28" t="s">
        <v>18</v>
      </c>
      <c r="F15" s="26">
        <v>0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7">
        <f t="shared" si="0"/>
        <v>0</v>
      </c>
    </row>
    <row r="16" spans="3:18" ht="15">
      <c r="C16" s="7"/>
      <c r="D16" s="24">
        <v>41102019</v>
      </c>
      <c r="E16" s="28" t="s">
        <v>19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7">
        <f>SUM(F16:Q16)</f>
        <v>0</v>
      </c>
    </row>
    <row r="17" spans="3:18" ht="15.75" thickBot="1">
      <c r="C17" s="7"/>
      <c r="D17" s="24">
        <v>41102020</v>
      </c>
      <c r="E17" s="28" t="s">
        <v>20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8000</v>
      </c>
      <c r="R17" s="27">
        <f t="shared" si="0"/>
        <v>8000</v>
      </c>
    </row>
    <row r="18" spans="3:18" ht="15.75" thickTop="1" thickBot="1">
      <c r="C18" s="29"/>
      <c r="D18" s="30"/>
      <c r="E18" s="31" t="s">
        <v>21</v>
      </c>
      <c r="F18" s="32">
        <f>SUM(F8:F17)</f>
        <v>43500</v>
      </c>
      <c r="G18" s="33">
        <f t="shared" ref="G18:Q18" si="1">SUM(G8:G17)</f>
        <v>24500</v>
      </c>
      <c r="H18" s="33">
        <f t="shared" si="1"/>
        <v>30500</v>
      </c>
      <c r="I18" s="33">
        <f t="shared" si="1"/>
        <v>33500</v>
      </c>
      <c r="J18" s="33">
        <f t="shared" si="1"/>
        <v>29500</v>
      </c>
      <c r="K18" s="33">
        <f t="shared" si="1"/>
        <v>31500</v>
      </c>
      <c r="L18" s="33">
        <f t="shared" si="1"/>
        <v>29500</v>
      </c>
      <c r="M18" s="33">
        <f t="shared" si="1"/>
        <v>29500</v>
      </c>
      <c r="N18" s="33">
        <f t="shared" si="1"/>
        <v>31000</v>
      </c>
      <c r="O18" s="33">
        <f t="shared" si="1"/>
        <v>34000</v>
      </c>
      <c r="P18" s="33">
        <f t="shared" si="1"/>
        <v>29500</v>
      </c>
      <c r="Q18" s="33">
        <f t="shared" si="1"/>
        <v>40500</v>
      </c>
      <c r="R18" s="34">
        <f>SUM(F18:Q18)</f>
        <v>387000</v>
      </c>
    </row>
    <row r="19" spans="3:18" ht="15" thickTop="1">
      <c r="C19" s="7"/>
      <c r="D19" s="35"/>
      <c r="E19" s="35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3:18" ht="15" thickBot="1">
      <c r="C20" s="7"/>
      <c r="D20" s="7"/>
      <c r="E20" s="36" t="s">
        <v>22</v>
      </c>
      <c r="F20" s="37">
        <f>F18*0.5</f>
        <v>21750</v>
      </c>
      <c r="G20" s="37">
        <f t="shared" ref="G20:R20" si="2">G18*0.5</f>
        <v>12250</v>
      </c>
      <c r="H20" s="37">
        <f t="shared" si="2"/>
        <v>15250</v>
      </c>
      <c r="I20" s="37">
        <f t="shared" si="2"/>
        <v>16750</v>
      </c>
      <c r="J20" s="37">
        <f t="shared" si="2"/>
        <v>14750</v>
      </c>
      <c r="K20" s="37">
        <f t="shared" si="2"/>
        <v>15750</v>
      </c>
      <c r="L20" s="37">
        <f t="shared" si="2"/>
        <v>14750</v>
      </c>
      <c r="M20" s="37">
        <f t="shared" si="2"/>
        <v>14750</v>
      </c>
      <c r="N20" s="37">
        <f t="shared" si="2"/>
        <v>15500</v>
      </c>
      <c r="O20" s="37">
        <f t="shared" si="2"/>
        <v>17000</v>
      </c>
      <c r="P20" s="37">
        <f t="shared" si="2"/>
        <v>14750</v>
      </c>
      <c r="Q20" s="37">
        <f t="shared" si="2"/>
        <v>20250</v>
      </c>
      <c r="R20" s="37">
        <f t="shared" si="2"/>
        <v>193500</v>
      </c>
    </row>
    <row r="21" spans="3:18" ht="15" thickTop="1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3:18" ht="15" thickBot="1">
      <c r="C22" s="2"/>
      <c r="D22" s="2"/>
      <c r="E22" s="38" t="s">
        <v>23</v>
      </c>
      <c r="F22" s="39">
        <f>F18*0.35</f>
        <v>15224.999999999998</v>
      </c>
      <c r="G22" s="39">
        <f t="shared" ref="G22:R22" si="3">G18*0.35</f>
        <v>8575</v>
      </c>
      <c r="H22" s="39">
        <f t="shared" si="3"/>
        <v>10675</v>
      </c>
      <c r="I22" s="39">
        <f t="shared" si="3"/>
        <v>11725</v>
      </c>
      <c r="J22" s="39">
        <f t="shared" si="3"/>
        <v>10325</v>
      </c>
      <c r="K22" s="39">
        <f t="shared" si="3"/>
        <v>11025</v>
      </c>
      <c r="L22" s="39">
        <f t="shared" si="3"/>
        <v>10325</v>
      </c>
      <c r="M22" s="39">
        <f t="shared" si="3"/>
        <v>10325</v>
      </c>
      <c r="N22" s="39">
        <f t="shared" si="3"/>
        <v>10850</v>
      </c>
      <c r="O22" s="39">
        <f t="shared" si="3"/>
        <v>11900</v>
      </c>
      <c r="P22" s="39">
        <f t="shared" si="3"/>
        <v>10325</v>
      </c>
      <c r="Q22" s="39">
        <f t="shared" si="3"/>
        <v>14175</v>
      </c>
      <c r="R22" s="39">
        <f t="shared" si="3"/>
        <v>135450</v>
      </c>
    </row>
    <row r="23" spans="3:18" ht="15" thickTop="1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3:18" ht="15" thickBot="1">
      <c r="C24" s="2"/>
      <c r="D24" s="2"/>
      <c r="E24" s="38" t="s">
        <v>24</v>
      </c>
      <c r="F24" s="39">
        <f>F18*0.1</f>
        <v>4350</v>
      </c>
      <c r="G24" s="39">
        <f t="shared" ref="G24:R24" si="4">G18*0.1</f>
        <v>2450</v>
      </c>
      <c r="H24" s="39">
        <f t="shared" si="4"/>
        <v>3050</v>
      </c>
      <c r="I24" s="39">
        <f t="shared" si="4"/>
        <v>3350</v>
      </c>
      <c r="J24" s="39">
        <f t="shared" si="4"/>
        <v>2950</v>
      </c>
      <c r="K24" s="39">
        <f t="shared" si="4"/>
        <v>3150</v>
      </c>
      <c r="L24" s="39">
        <f t="shared" si="4"/>
        <v>2950</v>
      </c>
      <c r="M24" s="39">
        <f t="shared" si="4"/>
        <v>2950</v>
      </c>
      <c r="N24" s="39">
        <f t="shared" si="4"/>
        <v>3100</v>
      </c>
      <c r="O24" s="39">
        <f t="shared" si="4"/>
        <v>3400</v>
      </c>
      <c r="P24" s="39">
        <f t="shared" si="4"/>
        <v>2950</v>
      </c>
      <c r="Q24" s="39">
        <f t="shared" si="4"/>
        <v>4050</v>
      </c>
      <c r="R24" s="39">
        <f t="shared" si="4"/>
        <v>38700</v>
      </c>
    </row>
    <row r="25" spans="3:18" ht="15" thickTop="1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3:18" ht="15" thickBot="1">
      <c r="C26" s="2"/>
      <c r="D26" s="2"/>
      <c r="E26" s="40" t="s">
        <v>25</v>
      </c>
      <c r="F26" s="41">
        <f>F18*0.05</f>
        <v>2175</v>
      </c>
      <c r="G26" s="41">
        <f t="shared" ref="G26:R26" si="5">G18*0.05</f>
        <v>1225</v>
      </c>
      <c r="H26" s="41">
        <f t="shared" si="5"/>
        <v>1525</v>
      </c>
      <c r="I26" s="41">
        <f t="shared" si="5"/>
        <v>1675</v>
      </c>
      <c r="J26" s="41">
        <f t="shared" si="5"/>
        <v>1475</v>
      </c>
      <c r="K26" s="41">
        <f t="shared" si="5"/>
        <v>1575</v>
      </c>
      <c r="L26" s="41">
        <f t="shared" si="5"/>
        <v>1475</v>
      </c>
      <c r="M26" s="41">
        <f t="shared" si="5"/>
        <v>1475</v>
      </c>
      <c r="N26" s="41">
        <f t="shared" si="5"/>
        <v>1550</v>
      </c>
      <c r="O26" s="41">
        <f t="shared" si="5"/>
        <v>1700</v>
      </c>
      <c r="P26" s="41">
        <f t="shared" si="5"/>
        <v>1475</v>
      </c>
      <c r="Q26" s="41">
        <f t="shared" si="5"/>
        <v>2025</v>
      </c>
      <c r="R26" s="41">
        <f t="shared" si="5"/>
        <v>19350</v>
      </c>
    </row>
    <row r="27" spans="3:18" ht="15" thickTop="1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3:18" ht="15" thickBot="1">
      <c r="C28" s="2"/>
      <c r="D28" s="2"/>
      <c r="E28" s="38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</row>
    <row r="29" spans="3:18" ht="15" thickTop="1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3:18" ht="15" thickBot="1">
      <c r="C30" s="2"/>
      <c r="D30" s="2"/>
      <c r="E30" s="42" t="s">
        <v>26</v>
      </c>
      <c r="F30" s="43">
        <f>F26+F24+F22+F20+F28</f>
        <v>43500</v>
      </c>
      <c r="G30" s="43">
        <f t="shared" ref="G30:R30" si="6">G26+G24+G22+G20+G28</f>
        <v>24500</v>
      </c>
      <c r="H30" s="43">
        <f t="shared" si="6"/>
        <v>30500</v>
      </c>
      <c r="I30" s="43">
        <f t="shared" si="6"/>
        <v>33500</v>
      </c>
      <c r="J30" s="43">
        <f t="shared" si="6"/>
        <v>29500</v>
      </c>
      <c r="K30" s="43">
        <f t="shared" si="6"/>
        <v>31500</v>
      </c>
      <c r="L30" s="43">
        <f t="shared" si="6"/>
        <v>29500</v>
      </c>
      <c r="M30" s="43">
        <f t="shared" si="6"/>
        <v>29500</v>
      </c>
      <c r="N30" s="43">
        <f t="shared" si="6"/>
        <v>31000</v>
      </c>
      <c r="O30" s="43">
        <f t="shared" si="6"/>
        <v>34000</v>
      </c>
      <c r="P30" s="43">
        <f t="shared" si="6"/>
        <v>29500</v>
      </c>
      <c r="Q30" s="43">
        <f t="shared" si="6"/>
        <v>40500</v>
      </c>
      <c r="R30" s="43">
        <f t="shared" si="6"/>
        <v>387000</v>
      </c>
    </row>
    <row r="31" spans="3:18" ht="15" thickTop="1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</sheetData>
  <mergeCells count="1">
    <mergeCell ref="C4:R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400A7-97A3-4C0F-B848-1444D6B19D17}">
  <dimension ref="B2:S61"/>
  <sheetViews>
    <sheetView rightToLeft="1" topLeftCell="A35" workbookViewId="0">
      <selection activeCell="G9" sqref="G9:S9"/>
    </sheetView>
  </sheetViews>
  <sheetFormatPr defaultRowHeight="14.25"/>
  <cols>
    <col min="3" max="3" width="14.625" customWidth="1"/>
    <col min="5" max="5" width="11.5" customWidth="1"/>
  </cols>
  <sheetData>
    <row r="2" spans="2:19">
      <c r="B2" s="2"/>
      <c r="C2" s="2"/>
      <c r="D2" s="2"/>
      <c r="E2" s="2"/>
      <c r="F2" s="3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2:19">
      <c r="B3" s="2"/>
      <c r="C3" s="2"/>
      <c r="D3" s="2"/>
      <c r="E3" s="2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2:19">
      <c r="B4" s="2"/>
      <c r="C4" s="2"/>
      <c r="D4" s="2"/>
      <c r="E4" s="2"/>
      <c r="F4" s="3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2:19" ht="18">
      <c r="B5" s="2"/>
      <c r="C5" s="2"/>
      <c r="D5" s="2"/>
      <c r="E5" s="2"/>
      <c r="F5" s="35"/>
      <c r="G5" s="2"/>
      <c r="H5" s="2"/>
      <c r="I5" s="2"/>
      <c r="J5" s="2"/>
      <c r="K5" s="2"/>
      <c r="L5" s="44"/>
      <c r="M5" s="2"/>
      <c r="N5" s="2"/>
      <c r="O5" s="2"/>
      <c r="P5" s="44"/>
      <c r="Q5" s="2"/>
      <c r="R5" s="2"/>
      <c r="S5" s="2"/>
    </row>
    <row r="6" spans="2:19">
      <c r="B6" s="2"/>
      <c r="C6" s="2"/>
      <c r="D6" s="2"/>
      <c r="E6" s="2"/>
      <c r="F6" s="3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2:19" ht="33">
      <c r="B7" s="295" t="s">
        <v>235</v>
      </c>
      <c r="C7" s="296"/>
      <c r="D7" s="296"/>
      <c r="E7" s="296"/>
      <c r="F7" s="296"/>
      <c r="G7" s="296"/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</row>
    <row r="8" spans="2:19" ht="15" thickBot="1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2:19" ht="20.25" thickTop="1">
      <c r="B9" s="7"/>
      <c r="C9" s="297" t="s">
        <v>27</v>
      </c>
      <c r="D9" s="300" t="s">
        <v>28</v>
      </c>
      <c r="E9" s="301"/>
      <c r="F9" s="304" t="s">
        <v>29</v>
      </c>
      <c r="G9" s="306" t="s">
        <v>210</v>
      </c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8"/>
      <c r="S9" s="309"/>
    </row>
    <row r="10" spans="2:19" ht="21.75">
      <c r="B10" s="7"/>
      <c r="C10" s="298"/>
      <c r="D10" s="302"/>
      <c r="E10" s="303"/>
      <c r="F10" s="305"/>
      <c r="G10" s="45" t="s">
        <v>8</v>
      </c>
      <c r="H10" s="46" t="s">
        <v>8</v>
      </c>
      <c r="I10" s="46" t="s">
        <v>8</v>
      </c>
      <c r="J10" s="46" t="s">
        <v>8</v>
      </c>
      <c r="K10" s="46" t="s">
        <v>8</v>
      </c>
      <c r="L10" s="46" t="s">
        <v>8</v>
      </c>
      <c r="M10" s="46" t="s">
        <v>8</v>
      </c>
      <c r="N10" s="46" t="s">
        <v>8</v>
      </c>
      <c r="O10" s="46" t="s">
        <v>8</v>
      </c>
      <c r="P10" s="46" t="s">
        <v>8</v>
      </c>
      <c r="Q10" s="46" t="s">
        <v>8</v>
      </c>
      <c r="R10" s="46" t="s">
        <v>9</v>
      </c>
      <c r="S10" s="310" t="s">
        <v>10</v>
      </c>
    </row>
    <row r="11" spans="2:19" ht="15" thickBot="1">
      <c r="B11" s="18"/>
      <c r="C11" s="299"/>
      <c r="D11" s="302"/>
      <c r="E11" s="303"/>
      <c r="F11" s="305"/>
      <c r="G11" s="47">
        <v>1</v>
      </c>
      <c r="H11" s="48">
        <v>2</v>
      </c>
      <c r="I11" s="48">
        <v>3</v>
      </c>
      <c r="J11" s="48">
        <v>4</v>
      </c>
      <c r="K11" s="48">
        <v>5</v>
      </c>
      <c r="L11" s="48">
        <v>6</v>
      </c>
      <c r="M11" s="48">
        <v>7</v>
      </c>
      <c r="N11" s="48">
        <v>8</v>
      </c>
      <c r="O11" s="48">
        <v>9</v>
      </c>
      <c r="P11" s="48">
        <v>10</v>
      </c>
      <c r="Q11" s="48">
        <v>11</v>
      </c>
      <c r="R11" s="48">
        <v>12</v>
      </c>
      <c r="S11" s="310"/>
    </row>
    <row r="12" spans="2:19" ht="21.75" thickTop="1">
      <c r="B12" s="49"/>
      <c r="C12" s="50" t="s">
        <v>30</v>
      </c>
      <c r="D12" s="311"/>
      <c r="E12" s="312"/>
      <c r="F12" s="51"/>
      <c r="G12" s="52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</row>
    <row r="13" spans="2:19" ht="21">
      <c r="B13" s="49"/>
      <c r="C13" s="54">
        <v>11501003</v>
      </c>
      <c r="D13" s="313" t="s">
        <v>31</v>
      </c>
      <c r="E13" s="314"/>
      <c r="F13" s="51"/>
      <c r="G13" s="52">
        <v>0</v>
      </c>
      <c r="H13" s="52">
        <v>2000</v>
      </c>
      <c r="I13" s="52">
        <v>0</v>
      </c>
      <c r="J13" s="52">
        <v>400</v>
      </c>
      <c r="K13" s="52">
        <v>0</v>
      </c>
      <c r="L13" s="52">
        <v>0</v>
      </c>
      <c r="M13" s="52">
        <v>500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3">
        <f t="shared" ref="S13:S18" si="0">SUM(G13:R13)</f>
        <v>2900</v>
      </c>
    </row>
    <row r="14" spans="2:19" ht="21">
      <c r="B14" s="49"/>
      <c r="C14" s="54">
        <v>11501003</v>
      </c>
      <c r="D14" s="313" t="s">
        <v>32</v>
      </c>
      <c r="E14" s="314"/>
      <c r="F14" s="51"/>
      <c r="G14" s="52">
        <v>6000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3">
        <f t="shared" si="0"/>
        <v>6000</v>
      </c>
    </row>
    <row r="15" spans="2:19" ht="21">
      <c r="B15" s="49"/>
      <c r="C15" s="54">
        <v>11501003</v>
      </c>
      <c r="D15" s="313" t="s">
        <v>33</v>
      </c>
      <c r="E15" s="314"/>
      <c r="F15" s="51"/>
      <c r="G15" s="52">
        <v>0</v>
      </c>
      <c r="H15" s="52">
        <v>100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100</v>
      </c>
      <c r="O15" s="52">
        <v>100</v>
      </c>
      <c r="P15" s="52">
        <v>0</v>
      </c>
      <c r="Q15" s="52">
        <v>0</v>
      </c>
      <c r="R15" s="52">
        <v>150</v>
      </c>
      <c r="S15" s="53">
        <f t="shared" si="0"/>
        <v>450</v>
      </c>
    </row>
    <row r="16" spans="2:19" ht="15.75">
      <c r="B16" s="49"/>
      <c r="C16" s="54">
        <v>11501003</v>
      </c>
      <c r="D16" s="313" t="s">
        <v>34</v>
      </c>
      <c r="E16" s="314"/>
      <c r="F16" s="55"/>
      <c r="G16" s="52">
        <v>0</v>
      </c>
      <c r="H16" s="52">
        <v>0</v>
      </c>
      <c r="I16" s="52">
        <v>500</v>
      </c>
      <c r="J16" s="52">
        <v>0</v>
      </c>
      <c r="K16" s="52">
        <v>0</v>
      </c>
      <c r="L16" s="52">
        <v>500</v>
      </c>
      <c r="M16" s="52">
        <v>0</v>
      </c>
      <c r="N16" s="52">
        <v>0</v>
      </c>
      <c r="O16" s="52">
        <v>0</v>
      </c>
      <c r="P16" s="52">
        <v>500</v>
      </c>
      <c r="Q16" s="52">
        <v>0</v>
      </c>
      <c r="R16" s="52">
        <v>0</v>
      </c>
      <c r="S16" s="53">
        <f t="shared" si="0"/>
        <v>1500</v>
      </c>
    </row>
    <row r="17" spans="2:19" ht="15.75">
      <c r="B17" s="49"/>
      <c r="C17" s="54">
        <v>11501003</v>
      </c>
      <c r="D17" s="313" t="s">
        <v>35</v>
      </c>
      <c r="E17" s="314"/>
      <c r="F17" s="55"/>
      <c r="G17" s="52">
        <v>400</v>
      </c>
      <c r="H17" s="52">
        <v>0</v>
      </c>
      <c r="I17" s="52">
        <v>200</v>
      </c>
      <c r="J17" s="52">
        <v>0</v>
      </c>
      <c r="K17" s="52">
        <v>0</v>
      </c>
      <c r="L17" s="52">
        <v>200</v>
      </c>
      <c r="M17" s="52">
        <v>0</v>
      </c>
      <c r="N17" s="52">
        <v>0</v>
      </c>
      <c r="O17" s="52">
        <v>200</v>
      </c>
      <c r="P17" s="52">
        <v>0</v>
      </c>
      <c r="Q17" s="52">
        <v>100</v>
      </c>
      <c r="R17" s="52">
        <v>200</v>
      </c>
      <c r="S17" s="53">
        <f t="shared" si="0"/>
        <v>1300</v>
      </c>
    </row>
    <row r="18" spans="2:19" ht="15.75">
      <c r="B18" s="49"/>
      <c r="C18" s="54">
        <v>11501003</v>
      </c>
      <c r="D18" s="313" t="s">
        <v>36</v>
      </c>
      <c r="E18" s="314"/>
      <c r="F18" s="55"/>
      <c r="G18" s="52">
        <v>200</v>
      </c>
      <c r="H18" s="52">
        <v>0</v>
      </c>
      <c r="I18" s="52">
        <v>100</v>
      </c>
      <c r="J18" s="52">
        <v>0</v>
      </c>
      <c r="K18" s="52">
        <v>0</v>
      </c>
      <c r="L18" s="52">
        <v>200</v>
      </c>
      <c r="M18" s="52">
        <v>0</v>
      </c>
      <c r="N18" s="52">
        <v>0</v>
      </c>
      <c r="O18" s="52">
        <v>0</v>
      </c>
      <c r="P18" s="52">
        <v>200</v>
      </c>
      <c r="Q18" s="52">
        <v>0</v>
      </c>
      <c r="R18" s="52">
        <v>0</v>
      </c>
      <c r="S18" s="53">
        <f t="shared" si="0"/>
        <v>700</v>
      </c>
    </row>
    <row r="19" spans="2:19" ht="21.75" thickBot="1">
      <c r="B19" s="49"/>
      <c r="C19" s="56" t="s">
        <v>10</v>
      </c>
      <c r="D19" s="315" t="s">
        <v>37</v>
      </c>
      <c r="E19" s="316"/>
      <c r="F19" s="57"/>
      <c r="G19" s="58">
        <f t="shared" ref="G19:S19" si="1">SUM(G13:G18)</f>
        <v>6600</v>
      </c>
      <c r="H19" s="58">
        <f t="shared" si="1"/>
        <v>2100</v>
      </c>
      <c r="I19" s="58">
        <f t="shared" si="1"/>
        <v>800</v>
      </c>
      <c r="J19" s="58">
        <f t="shared" si="1"/>
        <v>400</v>
      </c>
      <c r="K19" s="58">
        <f t="shared" si="1"/>
        <v>0</v>
      </c>
      <c r="L19" s="58">
        <f t="shared" si="1"/>
        <v>900</v>
      </c>
      <c r="M19" s="58">
        <f t="shared" si="1"/>
        <v>500</v>
      </c>
      <c r="N19" s="58">
        <f t="shared" si="1"/>
        <v>100</v>
      </c>
      <c r="O19" s="58">
        <f t="shared" si="1"/>
        <v>300</v>
      </c>
      <c r="P19" s="58">
        <f t="shared" si="1"/>
        <v>700</v>
      </c>
      <c r="Q19" s="58">
        <f t="shared" si="1"/>
        <v>100</v>
      </c>
      <c r="R19" s="58">
        <f t="shared" si="1"/>
        <v>350</v>
      </c>
      <c r="S19" s="58">
        <f t="shared" si="1"/>
        <v>12850</v>
      </c>
    </row>
    <row r="20" spans="2:19" ht="21.75" thickTop="1">
      <c r="B20" s="49"/>
      <c r="C20" s="50" t="s">
        <v>38</v>
      </c>
      <c r="D20" s="311"/>
      <c r="E20" s="312"/>
      <c r="F20" s="51"/>
      <c r="G20" s="52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</row>
    <row r="21" spans="2:19" ht="21">
      <c r="B21" s="49"/>
      <c r="C21" s="54">
        <v>21401004</v>
      </c>
      <c r="D21" s="311" t="s">
        <v>39</v>
      </c>
      <c r="E21" s="312"/>
      <c r="F21" s="51"/>
      <c r="G21" s="52">
        <v>500</v>
      </c>
      <c r="H21" s="52">
        <v>0</v>
      </c>
      <c r="I21" s="52">
        <v>500</v>
      </c>
      <c r="J21" s="52">
        <v>0</v>
      </c>
      <c r="K21" s="52">
        <v>0</v>
      </c>
      <c r="L21" s="52">
        <v>600</v>
      </c>
      <c r="M21" s="52">
        <v>0</v>
      </c>
      <c r="N21" s="52">
        <v>0</v>
      </c>
      <c r="O21" s="52">
        <v>0</v>
      </c>
      <c r="P21" s="52">
        <v>500</v>
      </c>
      <c r="Q21" s="52">
        <v>0</v>
      </c>
      <c r="R21" s="52">
        <v>0</v>
      </c>
      <c r="S21" s="53">
        <f>SUM(G21:R21)</f>
        <v>2100</v>
      </c>
    </row>
    <row r="22" spans="2:19" ht="21">
      <c r="B22" s="49"/>
      <c r="C22" s="54">
        <v>21401004</v>
      </c>
      <c r="D22" s="311" t="s">
        <v>40</v>
      </c>
      <c r="E22" s="312"/>
      <c r="F22" s="51"/>
      <c r="G22" s="52">
        <v>0</v>
      </c>
      <c r="H22" s="52">
        <v>0</v>
      </c>
      <c r="I22" s="52">
        <v>0</v>
      </c>
      <c r="J22" s="52">
        <v>500</v>
      </c>
      <c r="K22" s="52">
        <v>0</v>
      </c>
      <c r="L22" s="52">
        <v>0</v>
      </c>
      <c r="M22" s="52">
        <v>0</v>
      </c>
      <c r="N22" s="52">
        <v>400</v>
      </c>
      <c r="O22" s="52">
        <v>0</v>
      </c>
      <c r="P22" s="52">
        <v>0</v>
      </c>
      <c r="Q22" s="52">
        <v>0</v>
      </c>
      <c r="R22" s="52">
        <v>0</v>
      </c>
      <c r="S22" s="53">
        <f>SUM(G22:R22)</f>
        <v>900</v>
      </c>
    </row>
    <row r="23" spans="2:19" ht="21">
      <c r="B23" s="49"/>
      <c r="C23" s="54">
        <v>21401004</v>
      </c>
      <c r="D23" s="311" t="s">
        <v>41</v>
      </c>
      <c r="E23" s="312"/>
      <c r="F23" s="51"/>
      <c r="G23" s="52">
        <v>0</v>
      </c>
      <c r="H23" s="52">
        <v>0</v>
      </c>
      <c r="I23" s="52">
        <v>0</v>
      </c>
      <c r="J23" s="52">
        <v>0</v>
      </c>
      <c r="K23" s="52">
        <v>600</v>
      </c>
      <c r="L23" s="52">
        <v>0</v>
      </c>
      <c r="M23" s="52">
        <v>0</v>
      </c>
      <c r="N23" s="52">
        <v>0</v>
      </c>
      <c r="O23" s="52">
        <v>0</v>
      </c>
      <c r="P23" s="52">
        <v>0</v>
      </c>
      <c r="Q23" s="52">
        <v>300</v>
      </c>
      <c r="R23" s="52">
        <v>0</v>
      </c>
      <c r="S23" s="53">
        <f>SUM(G23:R23)</f>
        <v>900</v>
      </c>
    </row>
    <row r="24" spans="2:19" ht="21">
      <c r="B24" s="49"/>
      <c r="C24" s="54">
        <v>21401004</v>
      </c>
      <c r="D24" s="311" t="s">
        <v>42</v>
      </c>
      <c r="E24" s="312"/>
      <c r="F24" s="51"/>
      <c r="G24" s="52">
        <v>150</v>
      </c>
      <c r="H24" s="52">
        <v>250</v>
      </c>
      <c r="I24" s="52">
        <v>0</v>
      </c>
      <c r="J24" s="52">
        <v>0</v>
      </c>
      <c r="K24" s="52">
        <v>400</v>
      </c>
      <c r="L24" s="52">
        <v>0</v>
      </c>
      <c r="M24" s="52">
        <v>100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3">
        <f>SUM(G24:R24)</f>
        <v>900</v>
      </c>
    </row>
    <row r="25" spans="2:19" ht="21">
      <c r="B25" s="49"/>
      <c r="C25" s="54">
        <v>21401004</v>
      </c>
      <c r="D25" s="311" t="s">
        <v>43</v>
      </c>
      <c r="E25" s="312"/>
      <c r="F25" s="55"/>
      <c r="G25" s="52">
        <v>0</v>
      </c>
      <c r="H25" s="52">
        <v>0</v>
      </c>
      <c r="I25" s="52">
        <v>200</v>
      </c>
      <c r="J25" s="52">
        <v>0</v>
      </c>
      <c r="K25" s="52">
        <v>0</v>
      </c>
      <c r="L25" s="52">
        <v>100</v>
      </c>
      <c r="M25" s="52">
        <v>0</v>
      </c>
      <c r="N25" s="52">
        <v>0</v>
      </c>
      <c r="O25" s="52">
        <v>100</v>
      </c>
      <c r="P25" s="52">
        <v>0</v>
      </c>
      <c r="Q25" s="52">
        <v>200</v>
      </c>
      <c r="R25" s="52">
        <v>50</v>
      </c>
      <c r="S25" s="53">
        <f>SUM(G25:R25)</f>
        <v>650</v>
      </c>
    </row>
    <row r="26" spans="2:19" ht="21">
      <c r="B26" s="49"/>
      <c r="C26" s="56" t="s">
        <v>10</v>
      </c>
      <c r="D26" s="315" t="s">
        <v>44</v>
      </c>
      <c r="E26" s="316" t="s">
        <v>44</v>
      </c>
      <c r="F26" s="57"/>
      <c r="G26" s="58">
        <f>SUM(G21:G25)</f>
        <v>650</v>
      </c>
      <c r="H26" s="58">
        <f t="shared" ref="H26:S26" si="2">SUM(H21:H25)</f>
        <v>250</v>
      </c>
      <c r="I26" s="58">
        <f t="shared" si="2"/>
        <v>700</v>
      </c>
      <c r="J26" s="58">
        <f t="shared" si="2"/>
        <v>500</v>
      </c>
      <c r="K26" s="58">
        <f t="shared" si="2"/>
        <v>1000</v>
      </c>
      <c r="L26" s="58">
        <f t="shared" si="2"/>
        <v>700</v>
      </c>
      <c r="M26" s="58">
        <f t="shared" si="2"/>
        <v>100</v>
      </c>
      <c r="N26" s="58">
        <f t="shared" si="2"/>
        <v>400</v>
      </c>
      <c r="O26" s="58">
        <f t="shared" si="2"/>
        <v>100</v>
      </c>
      <c r="P26" s="58">
        <f t="shared" si="2"/>
        <v>500</v>
      </c>
      <c r="Q26" s="58">
        <f t="shared" si="2"/>
        <v>500</v>
      </c>
      <c r="R26" s="58">
        <f t="shared" si="2"/>
        <v>50</v>
      </c>
      <c r="S26" s="58">
        <f t="shared" si="2"/>
        <v>5450</v>
      </c>
    </row>
    <row r="27" spans="2:19" ht="21">
      <c r="B27" s="49"/>
      <c r="C27" s="59" t="s">
        <v>45</v>
      </c>
      <c r="D27" s="311"/>
      <c r="E27" s="312"/>
      <c r="F27" s="51"/>
      <c r="G27" s="52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</row>
    <row r="28" spans="2:19" ht="21">
      <c r="B28" s="49"/>
      <c r="C28" s="54"/>
      <c r="D28" s="317" t="s">
        <v>46</v>
      </c>
      <c r="E28" s="318"/>
      <c r="F28" s="51"/>
      <c r="G28" s="52">
        <v>500</v>
      </c>
      <c r="H28" s="52">
        <v>500</v>
      </c>
      <c r="I28" s="52">
        <v>500</v>
      </c>
      <c r="J28" s="52">
        <v>500</v>
      </c>
      <c r="K28" s="52">
        <v>500</v>
      </c>
      <c r="L28" s="52">
        <v>500</v>
      </c>
      <c r="M28" s="52">
        <v>500</v>
      </c>
      <c r="N28" s="52">
        <v>500</v>
      </c>
      <c r="O28" s="52">
        <v>500</v>
      </c>
      <c r="P28" s="52">
        <v>500</v>
      </c>
      <c r="Q28" s="52">
        <v>500</v>
      </c>
      <c r="R28" s="52">
        <v>500</v>
      </c>
      <c r="S28" s="53">
        <f>SUM(G28:R28)</f>
        <v>6000</v>
      </c>
    </row>
    <row r="29" spans="2:19" ht="21">
      <c r="B29" s="49"/>
      <c r="C29" s="54"/>
      <c r="D29" s="317" t="s">
        <v>47</v>
      </c>
      <c r="E29" s="318"/>
      <c r="F29" s="51"/>
      <c r="G29" s="52">
        <v>30</v>
      </c>
      <c r="H29" s="52">
        <v>0</v>
      </c>
      <c r="I29" s="52">
        <v>0</v>
      </c>
      <c r="J29" s="52">
        <v>30</v>
      </c>
      <c r="K29" s="52">
        <v>0</v>
      </c>
      <c r="L29" s="52">
        <v>0</v>
      </c>
      <c r="M29" s="52">
        <v>30</v>
      </c>
      <c r="N29" s="52">
        <v>0</v>
      </c>
      <c r="O29" s="52">
        <v>0</v>
      </c>
      <c r="P29" s="52">
        <v>30</v>
      </c>
      <c r="Q29" s="52">
        <v>0</v>
      </c>
      <c r="R29" s="52">
        <v>0</v>
      </c>
      <c r="S29" s="53">
        <f t="shared" ref="S29:S34" si="3">SUM(G29:R29)</f>
        <v>120</v>
      </c>
    </row>
    <row r="30" spans="2:19" ht="21">
      <c r="B30" s="49"/>
      <c r="C30" s="54"/>
      <c r="D30" s="317" t="s">
        <v>48</v>
      </c>
      <c r="E30" s="318"/>
      <c r="F30" s="51"/>
      <c r="G30" s="52">
        <v>1500</v>
      </c>
      <c r="H30" s="52">
        <v>1500</v>
      </c>
      <c r="I30" s="52">
        <v>1500</v>
      </c>
      <c r="J30" s="52">
        <v>1500</v>
      </c>
      <c r="K30" s="52">
        <v>1500</v>
      </c>
      <c r="L30" s="52">
        <v>1500</v>
      </c>
      <c r="M30" s="52">
        <v>1500</v>
      </c>
      <c r="N30" s="52">
        <v>1500</v>
      </c>
      <c r="O30" s="52">
        <v>1500</v>
      </c>
      <c r="P30" s="52">
        <v>1500</v>
      </c>
      <c r="Q30" s="52">
        <v>1500</v>
      </c>
      <c r="R30" s="52">
        <v>1500</v>
      </c>
      <c r="S30" s="53">
        <f t="shared" si="3"/>
        <v>18000</v>
      </c>
    </row>
    <row r="31" spans="2:19" ht="21">
      <c r="B31" s="49"/>
      <c r="C31" s="54"/>
      <c r="D31" s="317" t="s">
        <v>49</v>
      </c>
      <c r="E31" s="318"/>
      <c r="F31" s="51"/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200</v>
      </c>
      <c r="M31" s="52">
        <v>0</v>
      </c>
      <c r="N31" s="52">
        <v>0</v>
      </c>
      <c r="O31" s="52">
        <v>0</v>
      </c>
      <c r="P31" s="52">
        <v>200</v>
      </c>
      <c r="Q31" s="52">
        <v>0</v>
      </c>
      <c r="R31" s="52">
        <v>0</v>
      </c>
      <c r="S31" s="53">
        <f>SUM(G31:R31)</f>
        <v>400</v>
      </c>
    </row>
    <row r="32" spans="2:19" ht="21">
      <c r="B32" s="49"/>
      <c r="C32" s="54"/>
      <c r="D32" s="317"/>
      <c r="E32" s="318"/>
      <c r="F32" s="55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3">
        <f>SUM(G32:R32)</f>
        <v>0</v>
      </c>
    </row>
    <row r="33" spans="2:19" ht="21">
      <c r="B33" s="49"/>
      <c r="C33" s="54"/>
      <c r="D33" s="317"/>
      <c r="E33" s="318"/>
      <c r="F33" s="55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3">
        <f t="shared" si="3"/>
        <v>0</v>
      </c>
    </row>
    <row r="34" spans="2:19" ht="21">
      <c r="B34" s="49"/>
      <c r="C34" s="54"/>
      <c r="D34" s="317"/>
      <c r="E34" s="318"/>
      <c r="F34" s="55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3">
        <f t="shared" si="3"/>
        <v>0</v>
      </c>
    </row>
    <row r="35" spans="2:19" ht="21.75" thickBot="1">
      <c r="B35" s="49"/>
      <c r="C35" s="56" t="s">
        <v>10</v>
      </c>
      <c r="D35" s="315" t="s">
        <v>50</v>
      </c>
      <c r="E35" s="316"/>
      <c r="F35" s="57"/>
      <c r="G35" s="58">
        <f t="shared" ref="G35:S35" si="4">SUM(G28:G34)</f>
        <v>2030</v>
      </c>
      <c r="H35" s="58">
        <f t="shared" si="4"/>
        <v>2000</v>
      </c>
      <c r="I35" s="58">
        <f t="shared" si="4"/>
        <v>2000</v>
      </c>
      <c r="J35" s="58">
        <f t="shared" si="4"/>
        <v>2030</v>
      </c>
      <c r="K35" s="58">
        <f t="shared" si="4"/>
        <v>2000</v>
      </c>
      <c r="L35" s="58">
        <f t="shared" si="4"/>
        <v>2200</v>
      </c>
      <c r="M35" s="58">
        <f t="shared" si="4"/>
        <v>2030</v>
      </c>
      <c r="N35" s="58">
        <f t="shared" si="4"/>
        <v>2000</v>
      </c>
      <c r="O35" s="58">
        <f t="shared" si="4"/>
        <v>2000</v>
      </c>
      <c r="P35" s="58">
        <f t="shared" si="4"/>
        <v>2230</v>
      </c>
      <c r="Q35" s="58">
        <f t="shared" si="4"/>
        <v>2000</v>
      </c>
      <c r="R35" s="58">
        <f t="shared" si="4"/>
        <v>2000</v>
      </c>
      <c r="S35" s="58">
        <f t="shared" si="4"/>
        <v>24520</v>
      </c>
    </row>
    <row r="36" spans="2:19" ht="21.75" thickTop="1">
      <c r="B36" s="49"/>
      <c r="C36" s="50" t="s">
        <v>51</v>
      </c>
      <c r="D36" s="311"/>
      <c r="E36" s="312"/>
      <c r="F36" s="51"/>
      <c r="G36" s="52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</row>
    <row r="37" spans="2:19" ht="21">
      <c r="B37" s="49"/>
      <c r="C37" s="54"/>
      <c r="D37" s="311" t="s">
        <v>52</v>
      </c>
      <c r="E37" s="312"/>
      <c r="F37" s="51"/>
      <c r="G37" s="52">
        <v>0</v>
      </c>
      <c r="H37" s="53">
        <v>0</v>
      </c>
      <c r="I37" s="53">
        <v>0</v>
      </c>
      <c r="J37" s="52">
        <v>0</v>
      </c>
      <c r="K37" s="53">
        <v>0</v>
      </c>
      <c r="L37" s="53">
        <v>0</v>
      </c>
      <c r="M37" s="52">
        <v>0</v>
      </c>
      <c r="N37" s="53">
        <v>0</v>
      </c>
      <c r="O37" s="53">
        <v>0</v>
      </c>
      <c r="P37" s="52">
        <v>0</v>
      </c>
      <c r="Q37" s="53">
        <v>0</v>
      </c>
      <c r="R37" s="53">
        <v>0</v>
      </c>
      <c r="S37" s="53">
        <f>SUM(G37:R37)</f>
        <v>0</v>
      </c>
    </row>
    <row r="38" spans="2:19" ht="21">
      <c r="B38" s="49"/>
      <c r="C38" s="54"/>
      <c r="D38" s="311" t="s">
        <v>53</v>
      </c>
      <c r="E38" s="312"/>
      <c r="F38" s="51"/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  <c r="S38" s="53">
        <f>SUM(G38:R38)</f>
        <v>0</v>
      </c>
    </row>
    <row r="39" spans="2:19" ht="21">
      <c r="B39" s="49"/>
      <c r="C39" s="54"/>
      <c r="D39" s="311" t="s">
        <v>54</v>
      </c>
      <c r="E39" s="312"/>
      <c r="F39" s="51"/>
      <c r="G39" s="52">
        <v>7000</v>
      </c>
      <c r="H39" s="52">
        <v>7000</v>
      </c>
      <c r="I39" s="52">
        <v>7000</v>
      </c>
      <c r="J39" s="52">
        <v>7000</v>
      </c>
      <c r="K39" s="52">
        <v>7000</v>
      </c>
      <c r="L39" s="52">
        <v>7000</v>
      </c>
      <c r="M39" s="52">
        <v>7000</v>
      </c>
      <c r="N39" s="52">
        <v>7000</v>
      </c>
      <c r="O39" s="52">
        <v>7000</v>
      </c>
      <c r="P39" s="52">
        <v>7000</v>
      </c>
      <c r="Q39" s="52">
        <v>7000</v>
      </c>
      <c r="R39" s="52">
        <v>7000</v>
      </c>
      <c r="S39" s="53">
        <f>SUM(G39:R39)</f>
        <v>84000</v>
      </c>
    </row>
    <row r="40" spans="2:19" ht="21.75" thickBot="1">
      <c r="B40" s="49"/>
      <c r="C40" s="56" t="s">
        <v>10</v>
      </c>
      <c r="D40" s="315" t="s">
        <v>55</v>
      </c>
      <c r="E40" s="316"/>
      <c r="F40" s="57"/>
      <c r="G40" s="58">
        <f>SUM(G37:G39)</f>
        <v>7000</v>
      </c>
      <c r="H40" s="58">
        <f t="shared" ref="H40:R40" si="5">SUM(H37:H39)</f>
        <v>7000</v>
      </c>
      <c r="I40" s="58">
        <f t="shared" si="5"/>
        <v>7000</v>
      </c>
      <c r="J40" s="58">
        <f t="shared" si="5"/>
        <v>7000</v>
      </c>
      <c r="K40" s="58">
        <f t="shared" si="5"/>
        <v>7000</v>
      </c>
      <c r="L40" s="58">
        <f t="shared" si="5"/>
        <v>7000</v>
      </c>
      <c r="M40" s="58">
        <f t="shared" si="5"/>
        <v>7000</v>
      </c>
      <c r="N40" s="58">
        <f t="shared" si="5"/>
        <v>7000</v>
      </c>
      <c r="O40" s="58">
        <f t="shared" si="5"/>
        <v>7000</v>
      </c>
      <c r="P40" s="58">
        <f t="shared" si="5"/>
        <v>7000</v>
      </c>
      <c r="Q40" s="58">
        <f t="shared" si="5"/>
        <v>7000</v>
      </c>
      <c r="R40" s="58">
        <f t="shared" si="5"/>
        <v>7000</v>
      </c>
      <c r="S40" s="58">
        <f>SUM(S37:S39)</f>
        <v>84000</v>
      </c>
    </row>
    <row r="41" spans="2:19" ht="21.75" thickTop="1">
      <c r="B41" s="49"/>
      <c r="C41" s="50" t="s">
        <v>56</v>
      </c>
      <c r="D41" s="311"/>
      <c r="E41" s="312"/>
      <c r="F41" s="51"/>
      <c r="G41" s="52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</row>
    <row r="42" spans="2:19" ht="21">
      <c r="B42" s="49"/>
      <c r="C42" s="54">
        <v>431</v>
      </c>
      <c r="D42" s="311" t="s">
        <v>57</v>
      </c>
      <c r="E42" s="312"/>
      <c r="F42" s="51"/>
      <c r="G42" s="52">
        <v>400</v>
      </c>
      <c r="H42" s="53">
        <v>0</v>
      </c>
      <c r="I42" s="53">
        <v>0</v>
      </c>
      <c r="J42" s="53">
        <v>500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200</v>
      </c>
      <c r="Q42" s="53">
        <v>0</v>
      </c>
      <c r="R42" s="53">
        <v>0</v>
      </c>
      <c r="S42" s="53">
        <f>SUM(G42:R42)</f>
        <v>1100</v>
      </c>
    </row>
    <row r="43" spans="2:19" ht="21">
      <c r="B43" s="49"/>
      <c r="C43" s="54"/>
      <c r="D43" s="311"/>
      <c r="E43" s="312"/>
      <c r="F43" s="51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3">
        <f>SUM(G43:R43)</f>
        <v>0</v>
      </c>
    </row>
    <row r="44" spans="2:19" ht="21">
      <c r="B44" s="49"/>
      <c r="C44" s="56" t="s">
        <v>10</v>
      </c>
      <c r="D44" s="315" t="s">
        <v>55</v>
      </c>
      <c r="E44" s="316"/>
      <c r="F44" s="57"/>
      <c r="G44" s="58">
        <f>SUM(G41:G43)</f>
        <v>400</v>
      </c>
      <c r="H44" s="58">
        <f t="shared" ref="H44:R44" si="6">SUM(H41:H43)</f>
        <v>0</v>
      </c>
      <c r="I44" s="58">
        <f>SUM(I41:I43)</f>
        <v>0</v>
      </c>
      <c r="J44" s="58">
        <f t="shared" si="6"/>
        <v>500</v>
      </c>
      <c r="K44" s="58">
        <f t="shared" si="6"/>
        <v>0</v>
      </c>
      <c r="L44" s="58">
        <v>300</v>
      </c>
      <c r="M44" s="58">
        <f t="shared" si="6"/>
        <v>0</v>
      </c>
      <c r="N44" s="58">
        <f t="shared" si="6"/>
        <v>0</v>
      </c>
      <c r="O44" s="58">
        <f t="shared" si="6"/>
        <v>0</v>
      </c>
      <c r="P44" s="58">
        <f t="shared" si="6"/>
        <v>200</v>
      </c>
      <c r="Q44" s="58">
        <f t="shared" si="6"/>
        <v>0</v>
      </c>
      <c r="R44" s="58">
        <f t="shared" si="6"/>
        <v>0</v>
      </c>
      <c r="S44" s="58">
        <f>SUM(S41:S43)</f>
        <v>1100</v>
      </c>
    </row>
    <row r="45" spans="2:19" ht="21.75" thickBot="1">
      <c r="B45" s="49"/>
      <c r="C45" s="54"/>
      <c r="D45" s="311"/>
      <c r="E45" s="312"/>
      <c r="F45" s="51"/>
      <c r="G45" s="52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</row>
    <row r="46" spans="2:19" ht="22.5" thickTop="1" thickBot="1">
      <c r="B46" s="49"/>
      <c r="C46" s="50"/>
      <c r="D46" s="311"/>
      <c r="E46" s="312"/>
      <c r="F46" s="51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3"/>
    </row>
    <row r="47" spans="2:19" ht="15.75" thickTop="1" thickBot="1">
      <c r="B47" s="18"/>
      <c r="C47" s="60"/>
      <c r="D47" s="319" t="s">
        <v>21</v>
      </c>
      <c r="E47" s="320"/>
      <c r="F47" s="61"/>
      <c r="G47" s="62">
        <f>G19+G26+G35+G40+G44</f>
        <v>16680</v>
      </c>
      <c r="H47" s="62">
        <f t="shared" ref="H47:R47" si="7">H19+H26+H35+H40+H44</f>
        <v>11350</v>
      </c>
      <c r="I47" s="62">
        <f t="shared" si="7"/>
        <v>10500</v>
      </c>
      <c r="J47" s="62">
        <f t="shared" si="7"/>
        <v>10430</v>
      </c>
      <c r="K47" s="62">
        <f t="shared" si="7"/>
        <v>10000</v>
      </c>
      <c r="L47" s="62">
        <f t="shared" si="7"/>
        <v>11100</v>
      </c>
      <c r="M47" s="62">
        <f t="shared" si="7"/>
        <v>9630</v>
      </c>
      <c r="N47" s="62">
        <f t="shared" si="7"/>
        <v>9500</v>
      </c>
      <c r="O47" s="62">
        <f t="shared" si="7"/>
        <v>9400</v>
      </c>
      <c r="P47" s="62">
        <f t="shared" si="7"/>
        <v>10630</v>
      </c>
      <c r="Q47" s="62">
        <f t="shared" si="7"/>
        <v>9600</v>
      </c>
      <c r="R47" s="62">
        <f t="shared" si="7"/>
        <v>9400</v>
      </c>
      <c r="S47" s="62">
        <f>S19+S26+S35+S40+S44</f>
        <v>127920</v>
      </c>
    </row>
    <row r="48" spans="2:19" ht="15" thickTop="1">
      <c r="B48" s="7"/>
      <c r="C48" s="63"/>
      <c r="D48" s="35"/>
      <c r="E48" s="323"/>
      <c r="F48" s="323"/>
      <c r="G48" s="323"/>
      <c r="H48" s="323"/>
      <c r="I48" s="323"/>
      <c r="J48" s="323"/>
      <c r="K48" s="323"/>
      <c r="L48" s="323"/>
      <c r="M48" s="323"/>
      <c r="N48" s="323"/>
      <c r="O48" s="2"/>
      <c r="P48" s="2"/>
      <c r="Q48" s="2"/>
      <c r="R48" s="2"/>
      <c r="S48" s="2"/>
    </row>
    <row r="49" spans="2:19" ht="15" thickBot="1">
      <c r="B49" s="7"/>
      <c r="C49" s="2"/>
      <c r="D49" s="324" t="s">
        <v>22</v>
      </c>
      <c r="E49" s="325"/>
      <c r="F49" s="64"/>
      <c r="G49" s="37">
        <f>G47*0.41</f>
        <v>6838.7999999999993</v>
      </c>
      <c r="H49" s="37">
        <f t="shared" ref="H49:Q49" si="8">H47*0.41</f>
        <v>4653.5</v>
      </c>
      <c r="I49" s="37">
        <f t="shared" si="8"/>
        <v>4305</v>
      </c>
      <c r="J49" s="37">
        <f t="shared" si="8"/>
        <v>4276.3</v>
      </c>
      <c r="K49" s="37">
        <f t="shared" si="8"/>
        <v>4100</v>
      </c>
      <c r="L49" s="37">
        <f t="shared" si="8"/>
        <v>4551</v>
      </c>
      <c r="M49" s="37">
        <f t="shared" si="8"/>
        <v>3948.2999999999997</v>
      </c>
      <c r="N49" s="37">
        <f t="shared" si="8"/>
        <v>3894.9999999999995</v>
      </c>
      <c r="O49" s="37">
        <f t="shared" si="8"/>
        <v>3853.9999999999995</v>
      </c>
      <c r="P49" s="37">
        <f t="shared" si="8"/>
        <v>4358.3</v>
      </c>
      <c r="Q49" s="37">
        <f t="shared" si="8"/>
        <v>3935.9999999999995</v>
      </c>
      <c r="R49" s="37"/>
      <c r="S49" s="37">
        <f>S47*0.41</f>
        <v>52447.199999999997</v>
      </c>
    </row>
    <row r="50" spans="2:19" ht="15" thickTop="1">
      <c r="B50" s="2"/>
      <c r="C50" s="2"/>
      <c r="D50" s="2"/>
      <c r="E50" s="2"/>
      <c r="F50" s="35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spans="2:19" ht="15" thickBot="1">
      <c r="B51" s="2"/>
      <c r="C51" s="2"/>
      <c r="D51" s="326" t="s">
        <v>23</v>
      </c>
      <c r="E51" s="327"/>
      <c r="F51" s="66"/>
      <c r="G51" s="39">
        <f>G47*0.35</f>
        <v>5838</v>
      </c>
      <c r="H51" s="39">
        <f t="shared" ref="H51:Q51" si="9">H47*0.35</f>
        <v>3972.4999999999995</v>
      </c>
      <c r="I51" s="39">
        <f t="shared" si="9"/>
        <v>3674.9999999999995</v>
      </c>
      <c r="J51" s="39">
        <f t="shared" si="9"/>
        <v>3650.4999999999995</v>
      </c>
      <c r="K51" s="39">
        <f t="shared" si="9"/>
        <v>3500</v>
      </c>
      <c r="L51" s="39">
        <f t="shared" si="9"/>
        <v>3884.9999999999995</v>
      </c>
      <c r="M51" s="39">
        <f t="shared" si="9"/>
        <v>3370.5</v>
      </c>
      <c r="N51" s="39">
        <f t="shared" si="9"/>
        <v>3325</v>
      </c>
      <c r="O51" s="39">
        <f t="shared" si="9"/>
        <v>3290</v>
      </c>
      <c r="P51" s="39">
        <f t="shared" si="9"/>
        <v>3720.4999999999995</v>
      </c>
      <c r="Q51" s="39">
        <f t="shared" si="9"/>
        <v>3360</v>
      </c>
      <c r="R51" s="39"/>
      <c r="S51" s="39">
        <f>S47*0.35</f>
        <v>44772</v>
      </c>
    </row>
    <row r="52" spans="2:19" ht="15" thickTop="1">
      <c r="B52" s="2"/>
      <c r="C52" s="2"/>
      <c r="D52" s="2"/>
      <c r="E52" s="2"/>
      <c r="F52" s="35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spans="2:19" ht="15" thickBot="1">
      <c r="B53" s="2"/>
      <c r="C53" s="2"/>
      <c r="D53" s="326" t="s">
        <v>24</v>
      </c>
      <c r="E53" s="327"/>
      <c r="F53" s="66"/>
      <c r="G53" s="39">
        <f>G47*0.15</f>
        <v>2502</v>
      </c>
      <c r="H53" s="39">
        <f t="shared" ref="H53:Q53" si="10">H47*0.15</f>
        <v>1702.5</v>
      </c>
      <c r="I53" s="39">
        <f t="shared" si="10"/>
        <v>1575</v>
      </c>
      <c r="J53" s="39">
        <f t="shared" si="10"/>
        <v>1564.5</v>
      </c>
      <c r="K53" s="39">
        <f t="shared" si="10"/>
        <v>1500</v>
      </c>
      <c r="L53" s="39">
        <f t="shared" si="10"/>
        <v>1665</v>
      </c>
      <c r="M53" s="39">
        <f t="shared" si="10"/>
        <v>1444.5</v>
      </c>
      <c r="N53" s="39">
        <f t="shared" si="10"/>
        <v>1425</v>
      </c>
      <c r="O53" s="39">
        <f t="shared" si="10"/>
        <v>1410</v>
      </c>
      <c r="P53" s="39">
        <f t="shared" si="10"/>
        <v>1594.5</v>
      </c>
      <c r="Q53" s="39">
        <f t="shared" si="10"/>
        <v>1440</v>
      </c>
      <c r="R53" s="39"/>
      <c r="S53" s="39">
        <f>S47*0.15-14000</f>
        <v>5188</v>
      </c>
    </row>
    <row r="54" spans="2:19" ht="15" thickTop="1">
      <c r="B54" s="2"/>
      <c r="C54" s="2"/>
      <c r="D54" s="2"/>
      <c r="E54" s="2"/>
      <c r="F54" s="3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55" spans="2:19" ht="15" thickBot="1">
      <c r="B55" s="2"/>
      <c r="C55" s="2"/>
      <c r="D55" s="328" t="s">
        <v>25</v>
      </c>
      <c r="E55" s="329"/>
      <c r="F55" s="68"/>
      <c r="G55" s="41">
        <f>G47*0.08</f>
        <v>1334.4</v>
      </c>
      <c r="H55" s="41">
        <f t="shared" ref="H55:Q55" si="11">H47*0.08</f>
        <v>908</v>
      </c>
      <c r="I55" s="41">
        <f t="shared" si="11"/>
        <v>840</v>
      </c>
      <c r="J55" s="41">
        <f t="shared" si="11"/>
        <v>834.4</v>
      </c>
      <c r="K55" s="41">
        <f t="shared" si="11"/>
        <v>800</v>
      </c>
      <c r="L55" s="41">
        <f t="shared" si="11"/>
        <v>888</v>
      </c>
      <c r="M55" s="41">
        <f t="shared" si="11"/>
        <v>770.4</v>
      </c>
      <c r="N55" s="41">
        <f t="shared" si="11"/>
        <v>760</v>
      </c>
      <c r="O55" s="41">
        <f t="shared" si="11"/>
        <v>752</v>
      </c>
      <c r="P55" s="41">
        <f t="shared" si="11"/>
        <v>850.4</v>
      </c>
      <c r="Q55" s="41">
        <f t="shared" si="11"/>
        <v>768</v>
      </c>
      <c r="R55" s="41"/>
      <c r="S55" s="41">
        <f>SUM(G55:R55)</f>
        <v>9505.6</v>
      </c>
    </row>
    <row r="56" spans="2:19" ht="15" thickTop="1">
      <c r="B56" s="2"/>
      <c r="C56" s="2"/>
      <c r="D56" s="2"/>
      <c r="E56" s="2"/>
      <c r="F56" s="35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spans="2:19" ht="15" thickBot="1">
      <c r="B57" s="2"/>
      <c r="C57" s="2"/>
      <c r="D57" s="326" t="s">
        <v>58</v>
      </c>
      <c r="E57" s="327"/>
      <c r="F57" s="66"/>
      <c r="G57" s="39">
        <f>G47*0.01</f>
        <v>166.8</v>
      </c>
      <c r="H57" s="39">
        <f t="shared" ref="H57:Q57" si="12">H47*0.01</f>
        <v>113.5</v>
      </c>
      <c r="I57" s="39">
        <f t="shared" si="12"/>
        <v>105</v>
      </c>
      <c r="J57" s="39">
        <f t="shared" si="12"/>
        <v>104.3</v>
      </c>
      <c r="K57" s="39">
        <f t="shared" si="12"/>
        <v>100</v>
      </c>
      <c r="L57" s="39">
        <f t="shared" si="12"/>
        <v>111</v>
      </c>
      <c r="M57" s="39">
        <f t="shared" si="12"/>
        <v>96.3</v>
      </c>
      <c r="N57" s="39">
        <f t="shared" si="12"/>
        <v>95</v>
      </c>
      <c r="O57" s="39">
        <f t="shared" si="12"/>
        <v>94</v>
      </c>
      <c r="P57" s="39">
        <f t="shared" si="12"/>
        <v>106.3</v>
      </c>
      <c r="Q57" s="39">
        <f t="shared" si="12"/>
        <v>96</v>
      </c>
      <c r="R57" s="39"/>
      <c r="S57" s="39">
        <f>SUM(G57:R57)</f>
        <v>1188.2</v>
      </c>
    </row>
    <row r="58" spans="2:19" ht="15" thickTop="1">
      <c r="B58" s="2"/>
      <c r="C58" s="2"/>
      <c r="D58" s="2"/>
      <c r="E58" s="2"/>
      <c r="F58" s="35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pans="2:19" ht="15" thickBot="1">
      <c r="B59" s="2"/>
      <c r="C59" s="2"/>
      <c r="D59" s="321" t="s">
        <v>26</v>
      </c>
      <c r="E59" s="322"/>
      <c r="F59" s="69"/>
      <c r="G59" s="70">
        <f>G55+G53+G51+G49+G57</f>
        <v>16679.999999999996</v>
      </c>
      <c r="H59" s="70">
        <f t="shared" ref="H59:Q59" si="13">H55+H53+H51+H49+H57</f>
        <v>11350</v>
      </c>
      <c r="I59" s="70">
        <f t="shared" si="13"/>
        <v>10500</v>
      </c>
      <c r="J59" s="70">
        <f t="shared" si="13"/>
        <v>10430</v>
      </c>
      <c r="K59" s="70">
        <f t="shared" si="13"/>
        <v>10000</v>
      </c>
      <c r="L59" s="70">
        <f t="shared" si="13"/>
        <v>11100</v>
      </c>
      <c r="M59" s="70">
        <f t="shared" si="13"/>
        <v>9629.9999999999982</v>
      </c>
      <c r="N59" s="70">
        <f t="shared" si="13"/>
        <v>9500</v>
      </c>
      <c r="O59" s="70">
        <f t="shared" si="13"/>
        <v>9400</v>
      </c>
      <c r="P59" s="70">
        <f t="shared" si="13"/>
        <v>10630</v>
      </c>
      <c r="Q59" s="70">
        <f t="shared" si="13"/>
        <v>9600</v>
      </c>
      <c r="R59" s="70"/>
      <c r="S59" s="70">
        <f>SUM(G59:R59)</f>
        <v>118820</v>
      </c>
    </row>
    <row r="60" spans="2:19" ht="15" thickTop="1">
      <c r="B60" s="2"/>
      <c r="C60" s="2"/>
      <c r="D60" s="2"/>
      <c r="E60" s="2"/>
      <c r="F60" s="35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2:19">
      <c r="B61" s="2"/>
      <c r="C61" s="2"/>
      <c r="D61" s="2"/>
      <c r="E61" s="2"/>
      <c r="F61" s="35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71">
        <f>S47-S59</f>
        <v>9100</v>
      </c>
    </row>
  </sheetData>
  <mergeCells count="49">
    <mergeCell ref="D59:E59"/>
    <mergeCell ref="E48:N48"/>
    <mergeCell ref="D49:E49"/>
    <mergeCell ref="D51:E51"/>
    <mergeCell ref="D53:E53"/>
    <mergeCell ref="D55:E55"/>
    <mergeCell ref="D57:E57"/>
    <mergeCell ref="D47:E47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35:E35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23:E23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B7:S7"/>
    <mergeCell ref="C9:C11"/>
    <mergeCell ref="D9:E11"/>
    <mergeCell ref="F9:F11"/>
    <mergeCell ref="G9:S9"/>
    <mergeCell ref="S10:S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D5B8C-7E3B-4071-A5FA-57712BD73355}">
  <dimension ref="B2:Q28"/>
  <sheetViews>
    <sheetView rightToLeft="1" tabSelected="1" topLeftCell="A3" zoomScale="90" zoomScaleNormal="90" workbookViewId="0">
      <selection activeCell="E18" sqref="E18"/>
    </sheetView>
  </sheetViews>
  <sheetFormatPr defaultRowHeight="14.25"/>
  <cols>
    <col min="2" max="2" width="16.625" customWidth="1"/>
    <col min="3" max="3" width="35" customWidth="1"/>
  </cols>
  <sheetData>
    <row r="2" spans="2:17" ht="15.75">
      <c r="B2" s="7"/>
      <c r="C2" s="2"/>
      <c r="D2" s="2"/>
      <c r="E2" s="2"/>
      <c r="F2" s="2"/>
      <c r="G2" s="2"/>
      <c r="H2" s="2"/>
      <c r="I2" s="2"/>
      <c r="J2" s="2"/>
      <c r="K2" s="2"/>
      <c r="L2" s="2"/>
      <c r="M2" s="72"/>
      <c r="N2" s="2"/>
      <c r="O2" s="2"/>
      <c r="P2" s="2"/>
      <c r="Q2" s="2"/>
    </row>
    <row r="3" spans="2:17">
      <c r="B3" s="7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2:17" ht="33">
      <c r="B4" s="295" t="s">
        <v>215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</row>
    <row r="5" spans="2:17" ht="33.75" thickBot="1">
      <c r="B5" s="6"/>
      <c r="C5" s="73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2:17" ht="21" thickTop="1" thickBot="1">
      <c r="B6" s="330" t="s">
        <v>6</v>
      </c>
      <c r="C6" s="333" t="s">
        <v>7</v>
      </c>
      <c r="D6" s="336" t="s">
        <v>29</v>
      </c>
      <c r="E6" s="339" t="s">
        <v>210</v>
      </c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341"/>
      <c r="Q6" s="341"/>
    </row>
    <row r="7" spans="2:17" ht="22.5" thickTop="1">
      <c r="B7" s="331"/>
      <c r="C7" s="334"/>
      <c r="D7" s="337"/>
      <c r="E7" s="14" t="s">
        <v>8</v>
      </c>
      <c r="F7" s="15" t="s">
        <v>8</v>
      </c>
      <c r="G7" s="15" t="s">
        <v>8</v>
      </c>
      <c r="H7" s="15" t="s">
        <v>8</v>
      </c>
      <c r="I7" s="15" t="s">
        <v>8</v>
      </c>
      <c r="J7" s="15" t="s">
        <v>8</v>
      </c>
      <c r="K7" s="15" t="s">
        <v>8</v>
      </c>
      <c r="L7" s="15" t="s">
        <v>8</v>
      </c>
      <c r="M7" s="15" t="s">
        <v>8</v>
      </c>
      <c r="N7" s="15" t="s">
        <v>8</v>
      </c>
      <c r="O7" s="15" t="s">
        <v>8</v>
      </c>
      <c r="P7" s="74" t="s">
        <v>9</v>
      </c>
      <c r="Q7" s="342" t="s">
        <v>10</v>
      </c>
    </row>
    <row r="8" spans="2:17" ht="15" thickBot="1">
      <c r="B8" s="332"/>
      <c r="C8" s="335"/>
      <c r="D8" s="338"/>
      <c r="E8" s="75">
        <v>1</v>
      </c>
      <c r="F8" s="76">
        <v>2</v>
      </c>
      <c r="G8" s="76">
        <v>3</v>
      </c>
      <c r="H8" s="76">
        <v>4</v>
      </c>
      <c r="I8" s="76">
        <v>5</v>
      </c>
      <c r="J8" s="76">
        <v>6</v>
      </c>
      <c r="K8" s="76">
        <v>7</v>
      </c>
      <c r="L8" s="76">
        <v>8</v>
      </c>
      <c r="M8" s="76">
        <v>9</v>
      </c>
      <c r="N8" s="76">
        <v>10</v>
      </c>
      <c r="O8" s="76">
        <v>11</v>
      </c>
      <c r="P8" s="77">
        <v>12</v>
      </c>
      <c r="Q8" s="343"/>
    </row>
    <row r="9" spans="2:17" ht="20.25" thickTop="1" thickBot="1">
      <c r="B9" s="78">
        <v>42201001</v>
      </c>
      <c r="C9" s="79" t="s">
        <v>59</v>
      </c>
      <c r="D9" s="80"/>
      <c r="E9" s="81">
        <v>0</v>
      </c>
      <c r="F9" s="81">
        <v>0</v>
      </c>
      <c r="G9" s="81">
        <v>2500</v>
      </c>
      <c r="H9" s="81">
        <v>0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  <c r="Q9" s="82">
        <f>SUM(E9:P9)</f>
        <v>2500</v>
      </c>
    </row>
    <row r="10" spans="2:17" ht="20.25" thickTop="1" thickBot="1">
      <c r="B10" s="78">
        <v>42201004</v>
      </c>
      <c r="C10" s="79" t="s">
        <v>60</v>
      </c>
      <c r="D10" s="83"/>
      <c r="E10" s="81">
        <v>0</v>
      </c>
      <c r="F10" s="81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2000</v>
      </c>
      <c r="O10" s="81">
        <v>0</v>
      </c>
      <c r="P10" s="81">
        <v>0</v>
      </c>
      <c r="Q10" s="82">
        <f t="shared" ref="Q10:Q20" si="0">SUM(E10:P10)</f>
        <v>2000</v>
      </c>
    </row>
    <row r="11" spans="2:17" ht="20.25" thickTop="1" thickBot="1">
      <c r="B11" s="78">
        <v>42102011</v>
      </c>
      <c r="C11" s="79" t="s">
        <v>61</v>
      </c>
      <c r="D11" s="83"/>
      <c r="E11" s="81">
        <v>40000</v>
      </c>
      <c r="F11" s="81">
        <v>40000</v>
      </c>
      <c r="G11" s="81">
        <v>40000</v>
      </c>
      <c r="H11" s="81">
        <v>40000</v>
      </c>
      <c r="I11" s="81">
        <v>40000</v>
      </c>
      <c r="J11" s="81">
        <v>40000</v>
      </c>
      <c r="K11" s="81">
        <v>40000</v>
      </c>
      <c r="L11" s="81">
        <v>40000</v>
      </c>
      <c r="M11" s="81">
        <v>40000</v>
      </c>
      <c r="N11" s="81">
        <v>40000</v>
      </c>
      <c r="O11" s="81">
        <v>40000</v>
      </c>
      <c r="P11" s="81">
        <v>40000</v>
      </c>
      <c r="Q11" s="82">
        <f t="shared" si="0"/>
        <v>480000</v>
      </c>
    </row>
    <row r="12" spans="2:17" ht="20.25" thickTop="1" thickBot="1">
      <c r="B12" s="78">
        <v>42201007</v>
      </c>
      <c r="C12" s="79" t="s">
        <v>62</v>
      </c>
      <c r="D12" s="83"/>
      <c r="E12" s="81">
        <v>0</v>
      </c>
      <c r="F12" s="84">
        <v>0</v>
      </c>
      <c r="G12" s="84">
        <v>0</v>
      </c>
      <c r="H12" s="84">
        <v>2000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82">
        <f t="shared" si="0"/>
        <v>2000</v>
      </c>
    </row>
    <row r="13" spans="2:17" ht="20.25" thickTop="1" thickBot="1">
      <c r="B13" s="78">
        <v>42201006</v>
      </c>
      <c r="C13" s="79" t="s">
        <v>63</v>
      </c>
      <c r="D13" s="83"/>
      <c r="E13" s="81">
        <v>0</v>
      </c>
      <c r="F13" s="84">
        <v>0</v>
      </c>
      <c r="G13" s="84">
        <v>0</v>
      </c>
      <c r="H13" s="84">
        <v>0</v>
      </c>
      <c r="I13" s="84">
        <v>3000</v>
      </c>
      <c r="J13" s="84">
        <v>0</v>
      </c>
      <c r="K13" s="84">
        <v>0</v>
      </c>
      <c r="L13" s="84">
        <v>0</v>
      </c>
      <c r="M13" s="84">
        <v>0</v>
      </c>
      <c r="N13" s="84">
        <v>500</v>
      </c>
      <c r="O13" s="84">
        <v>0</v>
      </c>
      <c r="P13" s="84">
        <v>0</v>
      </c>
      <c r="Q13" s="82">
        <f t="shared" si="0"/>
        <v>3500</v>
      </c>
    </row>
    <row r="14" spans="2:17" ht="20.25" thickTop="1" thickBot="1">
      <c r="B14" s="78">
        <v>42201005</v>
      </c>
      <c r="C14" s="79" t="s">
        <v>64</v>
      </c>
      <c r="D14" s="83"/>
      <c r="E14" s="81">
        <v>0</v>
      </c>
      <c r="F14" s="84">
        <v>0</v>
      </c>
      <c r="G14" s="84">
        <v>6000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0</v>
      </c>
      <c r="N14" s="84">
        <v>0</v>
      </c>
      <c r="O14" s="84">
        <v>0</v>
      </c>
      <c r="P14" s="84">
        <v>0</v>
      </c>
      <c r="Q14" s="82">
        <f t="shared" si="0"/>
        <v>6000</v>
      </c>
    </row>
    <row r="15" spans="2:17" ht="20.25" thickTop="1" thickBot="1">
      <c r="B15" s="78">
        <v>42201012</v>
      </c>
      <c r="C15" s="79" t="s">
        <v>65</v>
      </c>
      <c r="D15" s="83"/>
      <c r="E15" s="81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0</v>
      </c>
      <c r="N15" s="84">
        <v>1500</v>
      </c>
      <c r="O15" s="84">
        <v>1500</v>
      </c>
      <c r="P15" s="84">
        <v>0</v>
      </c>
      <c r="Q15" s="82">
        <f t="shared" si="0"/>
        <v>3000</v>
      </c>
    </row>
    <row r="16" spans="2:17" ht="20.25" thickTop="1" thickBot="1">
      <c r="B16" s="78"/>
      <c r="C16" s="79" t="s">
        <v>66</v>
      </c>
      <c r="D16" s="83"/>
      <c r="E16" s="81">
        <v>20000</v>
      </c>
      <c r="F16" s="81">
        <v>20000</v>
      </c>
      <c r="G16" s="81">
        <v>20000</v>
      </c>
      <c r="H16" s="81">
        <v>20000</v>
      </c>
      <c r="I16" s="81">
        <v>20000</v>
      </c>
      <c r="J16" s="81">
        <v>20000</v>
      </c>
      <c r="K16" s="81">
        <v>20000</v>
      </c>
      <c r="L16" s="81">
        <v>20000</v>
      </c>
      <c r="M16" s="81">
        <v>20000</v>
      </c>
      <c r="N16" s="81">
        <v>20000</v>
      </c>
      <c r="O16" s="81">
        <v>20000</v>
      </c>
      <c r="P16" s="81">
        <v>20000</v>
      </c>
      <c r="Q16" s="82">
        <f t="shared" si="0"/>
        <v>240000</v>
      </c>
    </row>
    <row r="17" spans="2:17" ht="20.25" thickTop="1" thickBot="1">
      <c r="B17" s="85"/>
      <c r="C17" s="79" t="s">
        <v>224</v>
      </c>
      <c r="D17" s="83"/>
      <c r="E17" s="81">
        <v>0</v>
      </c>
      <c r="F17" s="84">
        <v>6000</v>
      </c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2">
        <f t="shared" si="0"/>
        <v>6000</v>
      </c>
    </row>
    <row r="18" spans="2:17" ht="20.25" thickTop="1" thickBot="1">
      <c r="B18" s="85"/>
      <c r="C18" s="79" t="s">
        <v>225</v>
      </c>
      <c r="D18" s="83"/>
      <c r="E18" s="81">
        <v>20000</v>
      </c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2">
        <f t="shared" si="0"/>
        <v>20000</v>
      </c>
    </row>
    <row r="19" spans="2:17" ht="20.25" thickTop="1" thickBot="1">
      <c r="B19" s="85"/>
      <c r="C19" s="79"/>
      <c r="D19" s="83"/>
      <c r="E19" s="81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2">
        <f t="shared" si="0"/>
        <v>0</v>
      </c>
    </row>
    <row r="20" spans="2:17" ht="17.25" thickTop="1" thickBot="1">
      <c r="B20" s="85"/>
      <c r="C20" s="253"/>
      <c r="D20" s="86"/>
      <c r="E20" s="81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2">
        <f t="shared" si="0"/>
        <v>0</v>
      </c>
    </row>
    <row r="21" spans="2:17" ht="17.25" thickTop="1" thickBot="1">
      <c r="B21" s="87"/>
      <c r="C21" s="88" t="s">
        <v>21</v>
      </c>
      <c r="D21" s="89"/>
      <c r="E21" s="90">
        <f t="shared" ref="E21:Q21" si="1">SUM(E9:E20)</f>
        <v>80000</v>
      </c>
      <c r="F21" s="91">
        <f t="shared" si="1"/>
        <v>66000</v>
      </c>
      <c r="G21" s="91">
        <f t="shared" si="1"/>
        <v>68500</v>
      </c>
      <c r="H21" s="91">
        <f t="shared" si="1"/>
        <v>62000</v>
      </c>
      <c r="I21" s="91">
        <f t="shared" si="1"/>
        <v>63000</v>
      </c>
      <c r="J21" s="91">
        <f t="shared" si="1"/>
        <v>60000</v>
      </c>
      <c r="K21" s="91">
        <f t="shared" si="1"/>
        <v>60000</v>
      </c>
      <c r="L21" s="91">
        <f t="shared" si="1"/>
        <v>60000</v>
      </c>
      <c r="M21" s="91">
        <f t="shared" si="1"/>
        <v>60000</v>
      </c>
      <c r="N21" s="91">
        <f t="shared" si="1"/>
        <v>64000</v>
      </c>
      <c r="O21" s="91">
        <f t="shared" si="1"/>
        <v>61500</v>
      </c>
      <c r="P21" s="91">
        <f t="shared" si="1"/>
        <v>60000</v>
      </c>
      <c r="Q21" s="92">
        <f t="shared" si="1"/>
        <v>765000</v>
      </c>
    </row>
    <row r="22" spans="2:17" ht="15" thickTop="1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2:17" ht="15" thickBot="1">
      <c r="B23" s="2"/>
      <c r="C23" s="65" t="s">
        <v>23</v>
      </c>
      <c r="D23" s="66"/>
      <c r="E23" s="39">
        <f t="shared" ref="E23:P23" si="2">E21</f>
        <v>80000</v>
      </c>
      <c r="F23" s="39">
        <f t="shared" si="2"/>
        <v>66000</v>
      </c>
      <c r="G23" s="39">
        <f t="shared" si="2"/>
        <v>68500</v>
      </c>
      <c r="H23" s="39">
        <f t="shared" si="2"/>
        <v>62000</v>
      </c>
      <c r="I23" s="39">
        <f t="shared" si="2"/>
        <v>63000</v>
      </c>
      <c r="J23" s="39">
        <f t="shared" si="2"/>
        <v>60000</v>
      </c>
      <c r="K23" s="39">
        <f t="shared" si="2"/>
        <v>60000</v>
      </c>
      <c r="L23" s="39">
        <f t="shared" si="2"/>
        <v>60000</v>
      </c>
      <c r="M23" s="39">
        <f t="shared" si="2"/>
        <v>60000</v>
      </c>
      <c r="N23" s="39">
        <f t="shared" si="2"/>
        <v>64000</v>
      </c>
      <c r="O23" s="39">
        <f t="shared" si="2"/>
        <v>61500</v>
      </c>
      <c r="P23" s="39">
        <f t="shared" si="2"/>
        <v>60000</v>
      </c>
      <c r="Q23" s="39">
        <f>SUM(E23:P23)</f>
        <v>765000</v>
      </c>
    </row>
    <row r="24" spans="2:17" ht="15" thickTop="1">
      <c r="B24" s="2"/>
      <c r="C24" s="2"/>
      <c r="D24" s="3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2:17" ht="15" thickBot="1">
      <c r="B25" s="2"/>
      <c r="C25" s="67" t="s">
        <v>67</v>
      </c>
      <c r="D25" s="68"/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</row>
    <row r="26" spans="2:17" ht="15" thickTop="1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2:17" ht="15" thickBot="1">
      <c r="B27" s="2"/>
      <c r="C27" s="93" t="s">
        <v>26</v>
      </c>
      <c r="D27" s="94"/>
      <c r="E27" s="95">
        <f>E25+E23</f>
        <v>80000</v>
      </c>
      <c r="F27" s="95">
        <f t="shared" ref="F27:P27" si="3">F25+F23</f>
        <v>66000</v>
      </c>
      <c r="G27" s="95">
        <f t="shared" si="3"/>
        <v>68500</v>
      </c>
      <c r="H27" s="95">
        <f t="shared" si="3"/>
        <v>62000</v>
      </c>
      <c r="I27" s="95">
        <f t="shared" si="3"/>
        <v>63000</v>
      </c>
      <c r="J27" s="95">
        <f t="shared" si="3"/>
        <v>60000</v>
      </c>
      <c r="K27" s="95">
        <f t="shared" si="3"/>
        <v>60000</v>
      </c>
      <c r="L27" s="95">
        <f t="shared" si="3"/>
        <v>60000</v>
      </c>
      <c r="M27" s="95">
        <f t="shared" si="3"/>
        <v>60000</v>
      </c>
      <c r="N27" s="95">
        <f t="shared" si="3"/>
        <v>64000</v>
      </c>
      <c r="O27" s="95">
        <f t="shared" si="3"/>
        <v>61500</v>
      </c>
      <c r="P27" s="95">
        <f t="shared" si="3"/>
        <v>60000</v>
      </c>
      <c r="Q27" s="95">
        <f>Q25+Q23</f>
        <v>765000</v>
      </c>
    </row>
    <row r="28" spans="2:17" ht="15" thickTop="1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</sheetData>
  <mergeCells count="6">
    <mergeCell ref="B4:Q4"/>
    <mergeCell ref="B6:B8"/>
    <mergeCell ref="C6:C8"/>
    <mergeCell ref="D6:D8"/>
    <mergeCell ref="E6:Q6"/>
    <mergeCell ref="Q7:Q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382DB-1FD1-4720-ADCC-4A8CB7139B69}">
  <dimension ref="B3:S20"/>
  <sheetViews>
    <sheetView rightToLeft="1" workbookViewId="0">
      <selection activeCell="R11" sqref="R11"/>
    </sheetView>
  </sheetViews>
  <sheetFormatPr defaultRowHeight="14.25"/>
  <sheetData>
    <row r="3" spans="2:19" ht="33">
      <c r="B3" s="295" t="s">
        <v>213</v>
      </c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"/>
    </row>
    <row r="4" spans="2:19" ht="33.75" thickBot="1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2"/>
    </row>
    <row r="5" spans="2:19" ht="21" thickTop="1" thickBot="1">
      <c r="B5" s="7"/>
      <c r="C5" s="346" t="s">
        <v>7</v>
      </c>
      <c r="D5" s="346"/>
      <c r="E5" s="336" t="s">
        <v>29</v>
      </c>
      <c r="F5" s="306" t="s">
        <v>214</v>
      </c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8"/>
      <c r="R5" s="309"/>
      <c r="S5" s="2"/>
    </row>
    <row r="6" spans="2:19" ht="23.25" thickTop="1" thickBot="1">
      <c r="B6" s="7"/>
      <c r="C6" s="346"/>
      <c r="D6" s="346"/>
      <c r="E6" s="337"/>
      <c r="F6" s="45" t="s">
        <v>8</v>
      </c>
      <c r="G6" s="46" t="s">
        <v>8</v>
      </c>
      <c r="H6" s="46" t="s">
        <v>8</v>
      </c>
      <c r="I6" s="46" t="s">
        <v>8</v>
      </c>
      <c r="J6" s="46" t="s">
        <v>8</v>
      </c>
      <c r="K6" s="46" t="s">
        <v>8</v>
      </c>
      <c r="L6" s="46" t="s">
        <v>8</v>
      </c>
      <c r="M6" s="46" t="s">
        <v>8</v>
      </c>
      <c r="N6" s="46" t="s">
        <v>8</v>
      </c>
      <c r="O6" s="46" t="s">
        <v>8</v>
      </c>
      <c r="P6" s="46" t="s">
        <v>8</v>
      </c>
      <c r="Q6" s="46" t="s">
        <v>9</v>
      </c>
      <c r="R6" s="305" t="s">
        <v>10</v>
      </c>
      <c r="S6" s="2"/>
    </row>
    <row r="7" spans="2:19" ht="15.75" thickTop="1" thickBot="1">
      <c r="B7" s="18"/>
      <c r="C7" s="346"/>
      <c r="D7" s="346"/>
      <c r="E7" s="338"/>
      <c r="F7" s="47">
        <v>1</v>
      </c>
      <c r="G7" s="48">
        <v>2</v>
      </c>
      <c r="H7" s="48">
        <v>3</v>
      </c>
      <c r="I7" s="48">
        <v>4</v>
      </c>
      <c r="J7" s="48">
        <v>5</v>
      </c>
      <c r="K7" s="48">
        <v>6</v>
      </c>
      <c r="L7" s="48">
        <v>7</v>
      </c>
      <c r="M7" s="48">
        <v>8</v>
      </c>
      <c r="N7" s="48">
        <v>9</v>
      </c>
      <c r="O7" s="48">
        <v>10</v>
      </c>
      <c r="P7" s="48">
        <v>11</v>
      </c>
      <c r="Q7" s="48">
        <v>12</v>
      </c>
      <c r="R7" s="305"/>
      <c r="S7" s="96"/>
    </row>
    <row r="8" spans="2:19" ht="16.5" thickTop="1">
      <c r="B8" s="7"/>
      <c r="C8" s="344" t="s">
        <v>7</v>
      </c>
      <c r="D8" s="345"/>
      <c r="E8" s="97"/>
      <c r="F8" s="81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98">
        <f>SUM(F8:Q8)</f>
        <v>0</v>
      </c>
      <c r="S8" s="2"/>
    </row>
    <row r="9" spans="2:19" ht="15.75">
      <c r="B9" s="7"/>
      <c r="C9" s="351" t="s">
        <v>68</v>
      </c>
      <c r="D9" s="352"/>
      <c r="E9" s="99"/>
      <c r="F9" s="81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2000</v>
      </c>
      <c r="N9" s="84">
        <v>0</v>
      </c>
      <c r="O9" s="84">
        <v>0</v>
      </c>
      <c r="P9" s="84">
        <v>0</v>
      </c>
      <c r="Q9" s="84">
        <v>0</v>
      </c>
      <c r="R9" s="98">
        <f t="shared" ref="R9:R14" si="0">SUM(F9:Q9)</f>
        <v>2000</v>
      </c>
      <c r="S9" s="2"/>
    </row>
    <row r="10" spans="2:19" ht="15.75">
      <c r="B10" s="7"/>
      <c r="C10" s="351" t="s">
        <v>69</v>
      </c>
      <c r="D10" s="352"/>
      <c r="E10" s="99"/>
      <c r="F10" s="81">
        <v>110000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84">
        <v>60000</v>
      </c>
      <c r="P10" s="84">
        <v>0</v>
      </c>
      <c r="Q10" s="84">
        <v>0</v>
      </c>
      <c r="R10" s="98">
        <f t="shared" si="0"/>
        <v>170000</v>
      </c>
      <c r="S10" s="2"/>
    </row>
    <row r="11" spans="2:19" ht="15.75">
      <c r="B11" s="7"/>
      <c r="C11" s="351" t="s">
        <v>70</v>
      </c>
      <c r="D11" s="352"/>
      <c r="E11" s="99"/>
      <c r="F11" s="81">
        <v>0</v>
      </c>
      <c r="G11" s="84">
        <v>200</v>
      </c>
      <c r="H11" s="84">
        <v>800</v>
      </c>
      <c r="I11" s="84">
        <v>0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  <c r="O11" s="84">
        <v>0</v>
      </c>
      <c r="P11" s="84">
        <v>500</v>
      </c>
      <c r="Q11" s="84">
        <v>0</v>
      </c>
      <c r="R11" s="98">
        <f t="shared" si="0"/>
        <v>1500</v>
      </c>
      <c r="S11" s="2"/>
    </row>
    <row r="12" spans="2:19" ht="15.75">
      <c r="B12" s="7"/>
      <c r="C12" s="353"/>
      <c r="D12" s="354"/>
      <c r="E12" s="100"/>
      <c r="F12" s="81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98">
        <f t="shared" si="0"/>
        <v>0</v>
      </c>
      <c r="S12" s="2"/>
    </row>
    <row r="13" spans="2:19" ht="15.75">
      <c r="B13" s="7"/>
      <c r="C13" s="353"/>
      <c r="D13" s="354"/>
      <c r="E13" s="100"/>
      <c r="F13" s="81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98">
        <f t="shared" si="0"/>
        <v>0</v>
      </c>
      <c r="S13" s="2"/>
    </row>
    <row r="14" spans="2:19" ht="15.75">
      <c r="B14" s="7"/>
      <c r="C14" s="353"/>
      <c r="D14" s="354"/>
      <c r="E14" s="100"/>
      <c r="F14" s="81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98">
        <f t="shared" si="0"/>
        <v>0</v>
      </c>
      <c r="S14" s="2"/>
    </row>
    <row r="15" spans="2:19" ht="16.5" thickBot="1">
      <c r="B15" s="7"/>
      <c r="C15" s="347"/>
      <c r="D15" s="348"/>
      <c r="E15" s="101"/>
      <c r="F15" s="81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98"/>
      <c r="S15" s="2"/>
    </row>
    <row r="16" spans="2:19" ht="15.75" thickTop="1" thickBot="1">
      <c r="B16" s="102"/>
      <c r="C16" s="349" t="s">
        <v>21</v>
      </c>
      <c r="D16" s="350"/>
      <c r="E16" s="103"/>
      <c r="F16" s="104">
        <f t="shared" ref="F16:R16" si="1">SUM(F8:F15)</f>
        <v>110000</v>
      </c>
      <c r="G16" s="105">
        <f t="shared" si="1"/>
        <v>200</v>
      </c>
      <c r="H16" s="105">
        <f t="shared" si="1"/>
        <v>800</v>
      </c>
      <c r="I16" s="105">
        <f t="shared" si="1"/>
        <v>0</v>
      </c>
      <c r="J16" s="105">
        <f t="shared" si="1"/>
        <v>0</v>
      </c>
      <c r="K16" s="105">
        <f t="shared" si="1"/>
        <v>0</v>
      </c>
      <c r="L16" s="105">
        <f t="shared" si="1"/>
        <v>0</v>
      </c>
      <c r="M16" s="105">
        <f t="shared" si="1"/>
        <v>2000</v>
      </c>
      <c r="N16" s="105">
        <f t="shared" si="1"/>
        <v>0</v>
      </c>
      <c r="O16" s="105">
        <f t="shared" si="1"/>
        <v>60000</v>
      </c>
      <c r="P16" s="105">
        <f t="shared" si="1"/>
        <v>500</v>
      </c>
      <c r="Q16" s="105">
        <f t="shared" si="1"/>
        <v>0</v>
      </c>
      <c r="R16" s="106">
        <f t="shared" si="1"/>
        <v>173500</v>
      </c>
      <c r="S16" s="107"/>
    </row>
    <row r="17" spans="2:19" ht="15" thickTop="1">
      <c r="B17" s="7"/>
      <c r="C17" s="35"/>
      <c r="D17" s="35"/>
      <c r="E17" s="35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</row>
    <row r="18" spans="2:19">
      <c r="B18" s="7"/>
      <c r="C18" s="35"/>
      <c r="D18" s="35"/>
      <c r="E18" s="35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spans="2:19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2:19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</sheetData>
  <mergeCells count="14">
    <mergeCell ref="C15:D15"/>
    <mergeCell ref="C16:D16"/>
    <mergeCell ref="C9:D9"/>
    <mergeCell ref="C10:D10"/>
    <mergeCell ref="C11:D11"/>
    <mergeCell ref="C12:D12"/>
    <mergeCell ref="C13:D13"/>
    <mergeCell ref="C14:D14"/>
    <mergeCell ref="C8:D8"/>
    <mergeCell ref="B3:R3"/>
    <mergeCell ref="C5:D7"/>
    <mergeCell ref="E5:E7"/>
    <mergeCell ref="F5:R5"/>
    <mergeCell ref="R6:R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3AABD-7BB6-4602-A618-C8BE8A6CE912}">
  <dimension ref="B3:P53"/>
  <sheetViews>
    <sheetView rightToLeft="1" topLeftCell="A27" workbookViewId="0">
      <selection activeCell="O30" sqref="O30"/>
    </sheetView>
  </sheetViews>
  <sheetFormatPr defaultRowHeight="14.25"/>
  <cols>
    <col min="2" max="2" width="15.375" customWidth="1"/>
    <col min="3" max="3" width="27.125" customWidth="1"/>
  </cols>
  <sheetData>
    <row r="3" spans="2:16" ht="15.7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72"/>
      <c r="P3" s="2"/>
    </row>
    <row r="4" spans="2:16" ht="15.7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72"/>
      <c r="P4" s="2"/>
    </row>
    <row r="5" spans="2:16" ht="15.7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72"/>
      <c r="P5" s="2"/>
    </row>
    <row r="6" spans="2:16" ht="15.7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72"/>
      <c r="P6" s="2"/>
    </row>
    <row r="7" spans="2:16" ht="15.75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72"/>
      <c r="P7" s="2"/>
    </row>
    <row r="8" spans="2:16" ht="33">
      <c r="B8" s="295" t="s">
        <v>211</v>
      </c>
      <c r="C8" s="296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6"/>
      <c r="P8" s="296"/>
    </row>
    <row r="9" spans="2:16" ht="33.75" thickBot="1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2:16" ht="20.25" thickTop="1">
      <c r="B10" s="336" t="s">
        <v>6</v>
      </c>
      <c r="C10" s="330" t="s">
        <v>7</v>
      </c>
      <c r="D10" s="357" t="s">
        <v>212</v>
      </c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8"/>
      <c r="P10" s="359"/>
    </row>
    <row r="11" spans="2:16" ht="21.75">
      <c r="B11" s="337"/>
      <c r="C11" s="331"/>
      <c r="D11" s="45" t="s">
        <v>8</v>
      </c>
      <c r="E11" s="46" t="s">
        <v>8</v>
      </c>
      <c r="F11" s="46" t="s">
        <v>8</v>
      </c>
      <c r="G11" s="46" t="s">
        <v>8</v>
      </c>
      <c r="H11" s="46" t="s">
        <v>8</v>
      </c>
      <c r="I11" s="46" t="s">
        <v>8</v>
      </c>
      <c r="J11" s="46" t="s">
        <v>8</v>
      </c>
      <c r="K11" s="46" t="s">
        <v>8</v>
      </c>
      <c r="L11" s="46" t="s">
        <v>8</v>
      </c>
      <c r="M11" s="46" t="s">
        <v>8</v>
      </c>
      <c r="N11" s="46" t="s">
        <v>8</v>
      </c>
      <c r="O11" s="46" t="s">
        <v>9</v>
      </c>
      <c r="P11" s="108" t="s">
        <v>10</v>
      </c>
    </row>
    <row r="12" spans="2:16" ht="22.5" thickBot="1">
      <c r="B12" s="355"/>
      <c r="C12" s="356"/>
      <c r="D12" s="109">
        <v>1</v>
      </c>
      <c r="E12" s="110">
        <v>2</v>
      </c>
      <c r="F12" s="110">
        <v>3</v>
      </c>
      <c r="G12" s="110">
        <v>4</v>
      </c>
      <c r="H12" s="110">
        <v>5</v>
      </c>
      <c r="I12" s="110">
        <v>6</v>
      </c>
      <c r="J12" s="110">
        <v>7</v>
      </c>
      <c r="K12" s="110">
        <v>8</v>
      </c>
      <c r="L12" s="110">
        <v>9</v>
      </c>
      <c r="M12" s="110">
        <v>10</v>
      </c>
      <c r="N12" s="110">
        <v>11</v>
      </c>
      <c r="O12" s="110">
        <v>12</v>
      </c>
      <c r="P12" s="111"/>
    </row>
    <row r="13" spans="2:16" ht="15" thickTop="1">
      <c r="B13" s="112">
        <v>311</v>
      </c>
      <c r="C13" s="112" t="s">
        <v>71</v>
      </c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4">
        <f t="shared" ref="P13:P19" si="0">SUM(D13:O13)</f>
        <v>0</v>
      </c>
    </row>
    <row r="14" spans="2:16" ht="15.75">
      <c r="B14" s="115">
        <v>31101</v>
      </c>
      <c r="C14" s="116" t="s">
        <v>72</v>
      </c>
      <c r="D14" s="53">
        <v>0</v>
      </c>
      <c r="E14" s="53">
        <v>0</v>
      </c>
      <c r="F14" s="53">
        <v>0</v>
      </c>
      <c r="G14" s="53">
        <v>0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117">
        <f>SUM(D14:O14)</f>
        <v>0</v>
      </c>
    </row>
    <row r="15" spans="2:16" ht="15.75">
      <c r="B15" s="115">
        <v>31102001</v>
      </c>
      <c r="C15" s="118" t="s">
        <v>73</v>
      </c>
      <c r="D15" s="53">
        <v>0</v>
      </c>
      <c r="E15" s="53">
        <v>2000</v>
      </c>
      <c r="F15" s="53">
        <v>5000</v>
      </c>
      <c r="G15" s="53">
        <v>0</v>
      </c>
      <c r="H15" s="53">
        <v>0</v>
      </c>
      <c r="I15" s="53">
        <v>0</v>
      </c>
      <c r="J15" s="53">
        <v>0</v>
      </c>
      <c r="K15" s="53">
        <v>2000</v>
      </c>
      <c r="L15" s="53">
        <v>0</v>
      </c>
      <c r="M15" s="53">
        <v>0</v>
      </c>
      <c r="N15" s="53">
        <v>4000</v>
      </c>
      <c r="O15" s="53">
        <v>2000</v>
      </c>
      <c r="P15" s="117">
        <f t="shared" si="0"/>
        <v>15000</v>
      </c>
    </row>
    <row r="16" spans="2:16" ht="15.75">
      <c r="B16" s="115">
        <v>31102002</v>
      </c>
      <c r="C16" s="118" t="s">
        <v>74</v>
      </c>
      <c r="D16" s="53">
        <v>0</v>
      </c>
      <c r="E16" s="53">
        <v>4000</v>
      </c>
      <c r="F16" s="53"/>
      <c r="G16" s="53"/>
      <c r="H16" s="53">
        <v>3000</v>
      </c>
      <c r="I16" s="53"/>
      <c r="J16" s="53">
        <v>0</v>
      </c>
      <c r="K16" s="53">
        <v>5000</v>
      </c>
      <c r="L16" s="53">
        <v>0</v>
      </c>
      <c r="M16" s="53">
        <v>0</v>
      </c>
      <c r="N16" s="53">
        <v>0</v>
      </c>
      <c r="O16" s="53">
        <v>0</v>
      </c>
      <c r="P16" s="117">
        <f>SUM(D16:O16)</f>
        <v>12000</v>
      </c>
    </row>
    <row r="17" spans="2:16" ht="15.75">
      <c r="B17" s="115">
        <v>31103007</v>
      </c>
      <c r="C17" s="118" t="s">
        <v>75</v>
      </c>
      <c r="D17" s="53">
        <v>15000</v>
      </c>
      <c r="E17" s="53">
        <v>13000</v>
      </c>
      <c r="F17" s="53">
        <v>20000</v>
      </c>
      <c r="G17" s="53">
        <v>6000</v>
      </c>
      <c r="H17" s="53">
        <v>8000</v>
      </c>
      <c r="I17" s="53">
        <v>15000</v>
      </c>
      <c r="J17" s="53">
        <v>20000</v>
      </c>
      <c r="K17" s="53">
        <v>15000</v>
      </c>
      <c r="L17" s="53">
        <v>3000</v>
      </c>
      <c r="M17" s="53">
        <v>8500</v>
      </c>
      <c r="N17" s="53">
        <v>11000</v>
      </c>
      <c r="O17" s="53">
        <v>5000</v>
      </c>
      <c r="P17" s="117">
        <f>SUM(D17:O17)</f>
        <v>139500</v>
      </c>
    </row>
    <row r="18" spans="2:16" ht="15.75">
      <c r="B18" s="115">
        <v>31103004</v>
      </c>
      <c r="C18" s="118" t="s">
        <v>76</v>
      </c>
      <c r="D18" s="53">
        <v>0</v>
      </c>
      <c r="E18" s="53">
        <v>3000</v>
      </c>
      <c r="F18" s="53">
        <v>0</v>
      </c>
      <c r="G18" s="53">
        <v>4000</v>
      </c>
      <c r="H18" s="53">
        <v>0</v>
      </c>
      <c r="I18" s="53">
        <v>0</v>
      </c>
      <c r="J18" s="53">
        <v>2000</v>
      </c>
      <c r="K18" s="53">
        <v>0</v>
      </c>
      <c r="L18" s="53">
        <v>0</v>
      </c>
      <c r="M18" s="53">
        <v>2000</v>
      </c>
      <c r="N18" s="53">
        <v>0</v>
      </c>
      <c r="O18" s="53">
        <v>20000</v>
      </c>
      <c r="P18" s="117">
        <f t="shared" si="0"/>
        <v>31000</v>
      </c>
    </row>
    <row r="19" spans="2:16" ht="15.75">
      <c r="B19" s="115">
        <v>31102003</v>
      </c>
      <c r="C19" s="118" t="s">
        <v>77</v>
      </c>
      <c r="D19" s="53">
        <v>1000</v>
      </c>
      <c r="E19" s="53">
        <v>2000</v>
      </c>
      <c r="F19" s="53">
        <v>1500</v>
      </c>
      <c r="G19" s="53">
        <v>1000</v>
      </c>
      <c r="H19" s="53">
        <v>2000</v>
      </c>
      <c r="I19" s="53">
        <v>5000</v>
      </c>
      <c r="J19" s="53">
        <v>3000</v>
      </c>
      <c r="K19" s="53">
        <v>4000</v>
      </c>
      <c r="L19" s="53">
        <v>6000</v>
      </c>
      <c r="M19" s="53">
        <v>7000</v>
      </c>
      <c r="N19" s="53">
        <v>500</v>
      </c>
      <c r="O19" s="53">
        <v>2500</v>
      </c>
      <c r="P19" s="117">
        <f t="shared" si="0"/>
        <v>35500</v>
      </c>
    </row>
    <row r="20" spans="2:16" ht="15" thickBot="1">
      <c r="B20" s="119"/>
      <c r="C20" s="120" t="s">
        <v>78</v>
      </c>
      <c r="D20" s="121">
        <f>SUM(D14:D19)</f>
        <v>16000</v>
      </c>
      <c r="E20" s="121">
        <f t="shared" ref="E20:P20" si="1">SUM(E14:E19)</f>
        <v>24000</v>
      </c>
      <c r="F20" s="121">
        <f t="shared" si="1"/>
        <v>26500</v>
      </c>
      <c r="G20" s="121">
        <f t="shared" si="1"/>
        <v>11000</v>
      </c>
      <c r="H20" s="121">
        <f t="shared" si="1"/>
        <v>13000</v>
      </c>
      <c r="I20" s="121">
        <f t="shared" si="1"/>
        <v>20000</v>
      </c>
      <c r="J20" s="121">
        <f t="shared" si="1"/>
        <v>25000</v>
      </c>
      <c r="K20" s="121">
        <f t="shared" si="1"/>
        <v>26000</v>
      </c>
      <c r="L20" s="121">
        <f t="shared" si="1"/>
        <v>9000</v>
      </c>
      <c r="M20" s="121">
        <f t="shared" si="1"/>
        <v>17500</v>
      </c>
      <c r="N20" s="121">
        <f t="shared" si="1"/>
        <v>15500</v>
      </c>
      <c r="O20" s="121">
        <f t="shared" si="1"/>
        <v>29500</v>
      </c>
      <c r="P20" s="121">
        <f t="shared" si="1"/>
        <v>233000</v>
      </c>
    </row>
    <row r="21" spans="2:16" ht="15" thickTop="1">
      <c r="B21" s="119">
        <v>31106</v>
      </c>
      <c r="C21" s="112" t="s">
        <v>79</v>
      </c>
      <c r="D21" s="113">
        <v>6000</v>
      </c>
      <c r="E21" s="113">
        <v>6000</v>
      </c>
      <c r="F21" s="113">
        <v>6000</v>
      </c>
      <c r="G21" s="113">
        <v>6000</v>
      </c>
      <c r="H21" s="113">
        <v>6000</v>
      </c>
      <c r="I21" s="113">
        <v>6000</v>
      </c>
      <c r="J21" s="113">
        <v>6000</v>
      </c>
      <c r="K21" s="113">
        <v>6000</v>
      </c>
      <c r="L21" s="113">
        <v>6000</v>
      </c>
      <c r="M21" s="113">
        <v>6000</v>
      </c>
      <c r="N21" s="113">
        <v>6000</v>
      </c>
      <c r="O21" s="113">
        <v>6000</v>
      </c>
      <c r="P21" s="114">
        <f>SUM(D21:O21)</f>
        <v>72000</v>
      </c>
    </row>
    <row r="22" spans="2:16" ht="15.75">
      <c r="B22" s="115">
        <v>31106001</v>
      </c>
      <c r="C22" s="116" t="s">
        <v>80</v>
      </c>
      <c r="D22" s="53">
        <v>0</v>
      </c>
      <c r="E22" s="53">
        <v>0</v>
      </c>
      <c r="F22" s="53">
        <v>0</v>
      </c>
      <c r="G22" s="53">
        <v>0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117">
        <f>SUM(D22:O22)</f>
        <v>0</v>
      </c>
    </row>
    <row r="23" spans="2:16" ht="15.75">
      <c r="B23" s="115">
        <v>31106002</v>
      </c>
      <c r="C23" s="116" t="s">
        <v>81</v>
      </c>
      <c r="D23" s="53">
        <v>0</v>
      </c>
      <c r="E23" s="53">
        <v>0</v>
      </c>
      <c r="F23" s="53">
        <v>0</v>
      </c>
      <c r="G23" s="53">
        <v>0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20000</v>
      </c>
      <c r="N23" s="53">
        <v>0</v>
      </c>
      <c r="O23" s="53">
        <v>0</v>
      </c>
      <c r="P23" s="117">
        <f>SUM(D23:O23)</f>
        <v>20000</v>
      </c>
    </row>
    <row r="24" spans="2:16">
      <c r="B24" s="119"/>
      <c r="C24" s="118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117"/>
    </row>
    <row r="25" spans="2:16">
      <c r="B25" s="119"/>
      <c r="C25" s="120" t="s">
        <v>78</v>
      </c>
      <c r="D25" s="121">
        <f>SUM(D22:D24)</f>
        <v>0</v>
      </c>
      <c r="E25" s="121">
        <f t="shared" ref="E25:P25" si="2">SUM(E22:E24)</f>
        <v>0</v>
      </c>
      <c r="F25" s="121">
        <f t="shared" si="2"/>
        <v>0</v>
      </c>
      <c r="G25" s="121">
        <f t="shared" si="2"/>
        <v>0</v>
      </c>
      <c r="H25" s="121">
        <f t="shared" si="2"/>
        <v>0</v>
      </c>
      <c r="I25" s="121">
        <f t="shared" si="2"/>
        <v>0</v>
      </c>
      <c r="J25" s="121">
        <f t="shared" si="2"/>
        <v>0</v>
      </c>
      <c r="K25" s="121">
        <f t="shared" si="2"/>
        <v>0</v>
      </c>
      <c r="L25" s="121">
        <f t="shared" si="2"/>
        <v>0</v>
      </c>
      <c r="M25" s="121">
        <f t="shared" si="2"/>
        <v>20000</v>
      </c>
      <c r="N25" s="121">
        <f t="shared" si="2"/>
        <v>0</v>
      </c>
      <c r="O25" s="121">
        <f t="shared" si="2"/>
        <v>0</v>
      </c>
      <c r="P25" s="121">
        <f t="shared" si="2"/>
        <v>20000</v>
      </c>
    </row>
    <row r="26" spans="2:16">
      <c r="B26" s="119"/>
      <c r="C26" s="116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117"/>
    </row>
    <row r="27" spans="2:16">
      <c r="B27" s="119">
        <v>31106</v>
      </c>
      <c r="C27" s="122" t="s">
        <v>82</v>
      </c>
      <c r="D27" s="123">
        <f>D25+D20</f>
        <v>16000</v>
      </c>
      <c r="E27" s="123">
        <f t="shared" ref="E27:P27" si="3">E25+E20</f>
        <v>24000</v>
      </c>
      <c r="F27" s="123">
        <f t="shared" si="3"/>
        <v>26500</v>
      </c>
      <c r="G27" s="123">
        <f t="shared" si="3"/>
        <v>11000</v>
      </c>
      <c r="H27" s="123">
        <f t="shared" si="3"/>
        <v>13000</v>
      </c>
      <c r="I27" s="123">
        <f t="shared" si="3"/>
        <v>20000</v>
      </c>
      <c r="J27" s="123">
        <f t="shared" si="3"/>
        <v>25000</v>
      </c>
      <c r="K27" s="123">
        <f t="shared" si="3"/>
        <v>26000</v>
      </c>
      <c r="L27" s="123">
        <f t="shared" si="3"/>
        <v>9000</v>
      </c>
      <c r="M27" s="123">
        <f t="shared" si="3"/>
        <v>37500</v>
      </c>
      <c r="N27" s="123">
        <f t="shared" si="3"/>
        <v>15500</v>
      </c>
      <c r="O27" s="123">
        <f t="shared" si="3"/>
        <v>29500</v>
      </c>
      <c r="P27" s="123">
        <f t="shared" si="3"/>
        <v>253000</v>
      </c>
    </row>
    <row r="28" spans="2:16" ht="15" thickBot="1">
      <c r="B28" s="119"/>
      <c r="C28" s="118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17"/>
    </row>
    <row r="29" spans="2:16" ht="15" thickTop="1">
      <c r="B29" s="119">
        <v>31201</v>
      </c>
      <c r="C29" s="112" t="s">
        <v>83</v>
      </c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4">
        <f>SUM(D29:O29)</f>
        <v>0</v>
      </c>
    </row>
    <row r="30" spans="2:16" ht="15.75">
      <c r="B30" s="115">
        <v>31201001</v>
      </c>
      <c r="C30" s="116" t="s">
        <v>84</v>
      </c>
      <c r="D30" s="53">
        <v>6000</v>
      </c>
      <c r="E30" s="53">
        <v>1000</v>
      </c>
      <c r="F30" s="53">
        <v>15000</v>
      </c>
      <c r="G30" s="53">
        <v>30000</v>
      </c>
      <c r="H30" s="53">
        <v>6000</v>
      </c>
      <c r="I30" s="53">
        <v>13000</v>
      </c>
      <c r="J30" s="53">
        <v>0</v>
      </c>
      <c r="K30" s="53">
        <v>20000</v>
      </c>
      <c r="L30" s="53">
        <v>20000</v>
      </c>
      <c r="M30" s="53">
        <v>0</v>
      </c>
      <c r="N30" s="53">
        <v>10000</v>
      </c>
      <c r="O30" s="53">
        <v>0</v>
      </c>
      <c r="P30" s="117">
        <f>SUM(D30:O30)</f>
        <v>121000</v>
      </c>
    </row>
    <row r="31" spans="2:16" ht="15.75">
      <c r="B31" s="115">
        <v>31201002</v>
      </c>
      <c r="C31" s="116" t="s">
        <v>85</v>
      </c>
      <c r="D31" s="53">
        <v>3000</v>
      </c>
      <c r="E31" s="53">
        <v>3000</v>
      </c>
      <c r="F31" s="53">
        <v>3000</v>
      </c>
      <c r="G31" s="53">
        <v>3000</v>
      </c>
      <c r="H31" s="53">
        <v>3000</v>
      </c>
      <c r="I31" s="53">
        <v>3000</v>
      </c>
      <c r="J31" s="53">
        <v>3000</v>
      </c>
      <c r="K31" s="53">
        <v>3000</v>
      </c>
      <c r="L31" s="53">
        <v>3000</v>
      </c>
      <c r="M31" s="53">
        <v>3000</v>
      </c>
      <c r="N31" s="53">
        <v>3000</v>
      </c>
      <c r="O31" s="53">
        <v>3000</v>
      </c>
      <c r="P31" s="117">
        <f>SUM(D31:O31)</f>
        <v>36000</v>
      </c>
    </row>
    <row r="32" spans="2:16">
      <c r="B32" s="119"/>
      <c r="C32" s="118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117"/>
    </row>
    <row r="33" spans="2:16" ht="15" thickBot="1">
      <c r="B33" s="119"/>
      <c r="C33" s="120" t="s">
        <v>78</v>
      </c>
      <c r="D33" s="121">
        <f t="shared" ref="D33:P33" si="4">SUM(D30:D32)</f>
        <v>9000</v>
      </c>
      <c r="E33" s="121">
        <f t="shared" si="4"/>
        <v>4000</v>
      </c>
      <c r="F33" s="121">
        <f t="shared" si="4"/>
        <v>18000</v>
      </c>
      <c r="G33" s="121">
        <f t="shared" si="4"/>
        <v>33000</v>
      </c>
      <c r="H33" s="121">
        <f t="shared" si="4"/>
        <v>9000</v>
      </c>
      <c r="I33" s="121">
        <f t="shared" si="4"/>
        <v>16000</v>
      </c>
      <c r="J33" s="121">
        <f t="shared" si="4"/>
        <v>3000</v>
      </c>
      <c r="K33" s="121">
        <f t="shared" si="4"/>
        <v>23000</v>
      </c>
      <c r="L33" s="121">
        <f t="shared" si="4"/>
        <v>23000</v>
      </c>
      <c r="M33" s="121">
        <f t="shared" si="4"/>
        <v>3000</v>
      </c>
      <c r="N33" s="121">
        <f t="shared" si="4"/>
        <v>13000</v>
      </c>
      <c r="O33" s="121">
        <f t="shared" si="4"/>
        <v>3000</v>
      </c>
      <c r="P33" s="121">
        <f t="shared" si="4"/>
        <v>157000</v>
      </c>
    </row>
    <row r="34" spans="2:16" ht="15" thickTop="1">
      <c r="B34" s="119">
        <v>31205</v>
      </c>
      <c r="C34" s="112" t="s">
        <v>86</v>
      </c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4">
        <f>SUM(D34:O34)</f>
        <v>0</v>
      </c>
    </row>
    <row r="35" spans="2:16" ht="15.75">
      <c r="B35" s="115">
        <v>31205002</v>
      </c>
      <c r="C35" s="116" t="s">
        <v>87</v>
      </c>
      <c r="D35" s="53">
        <v>0</v>
      </c>
      <c r="E35" s="53">
        <v>0</v>
      </c>
      <c r="F35" s="53">
        <v>0</v>
      </c>
      <c r="G35" s="53">
        <v>0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117">
        <f>SUM(D35:O35)</f>
        <v>0</v>
      </c>
    </row>
    <row r="36" spans="2:16" ht="15.75">
      <c r="B36" s="115">
        <v>31205003</v>
      </c>
      <c r="C36" s="116" t="s">
        <v>88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117">
        <f>SUM(D36:O36)</f>
        <v>0</v>
      </c>
    </row>
    <row r="37" spans="2:16" ht="15.75">
      <c r="B37" s="115">
        <v>31205004</v>
      </c>
      <c r="C37" s="116" t="s">
        <v>89</v>
      </c>
      <c r="D37" s="53">
        <v>0</v>
      </c>
      <c r="E37" s="53">
        <v>0</v>
      </c>
      <c r="F37" s="53">
        <v>0</v>
      </c>
      <c r="G37" s="53">
        <v>0</v>
      </c>
      <c r="H37" s="53">
        <v>0</v>
      </c>
      <c r="I37" s="53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117"/>
    </row>
    <row r="38" spans="2:16">
      <c r="B38" s="119"/>
      <c r="C38" s="120" t="s">
        <v>78</v>
      </c>
      <c r="D38" s="121">
        <f>SUM(D35:D37)</f>
        <v>0</v>
      </c>
      <c r="E38" s="121">
        <f t="shared" ref="E38:P38" si="5">SUM(E35:E37)</f>
        <v>0</v>
      </c>
      <c r="F38" s="121">
        <f t="shared" si="5"/>
        <v>0</v>
      </c>
      <c r="G38" s="121">
        <f t="shared" si="5"/>
        <v>0</v>
      </c>
      <c r="H38" s="121">
        <f t="shared" si="5"/>
        <v>0</v>
      </c>
      <c r="I38" s="121">
        <f t="shared" si="5"/>
        <v>0</v>
      </c>
      <c r="J38" s="121">
        <f t="shared" si="5"/>
        <v>0</v>
      </c>
      <c r="K38" s="121">
        <f t="shared" si="5"/>
        <v>0</v>
      </c>
      <c r="L38" s="121">
        <f t="shared" si="5"/>
        <v>0</v>
      </c>
      <c r="M38" s="121">
        <f t="shared" si="5"/>
        <v>0</v>
      </c>
      <c r="N38" s="121">
        <f t="shared" si="5"/>
        <v>0</v>
      </c>
      <c r="O38" s="121">
        <f t="shared" si="5"/>
        <v>0</v>
      </c>
      <c r="P38" s="121">
        <f t="shared" si="5"/>
        <v>0</v>
      </c>
    </row>
    <row r="39" spans="2:16">
      <c r="B39" s="119"/>
      <c r="C39" s="116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117"/>
    </row>
    <row r="40" spans="2:16">
      <c r="B40" s="119"/>
      <c r="C40" s="122" t="s">
        <v>90</v>
      </c>
      <c r="D40" s="123">
        <f>D38+D33</f>
        <v>9000</v>
      </c>
      <c r="E40" s="123">
        <f t="shared" ref="E40:O40" si="6">E38+E33</f>
        <v>4000</v>
      </c>
      <c r="F40" s="123">
        <f t="shared" si="6"/>
        <v>18000</v>
      </c>
      <c r="G40" s="123">
        <f t="shared" si="6"/>
        <v>33000</v>
      </c>
      <c r="H40" s="123">
        <f t="shared" si="6"/>
        <v>9000</v>
      </c>
      <c r="I40" s="123">
        <f t="shared" si="6"/>
        <v>16000</v>
      </c>
      <c r="J40" s="123">
        <f t="shared" si="6"/>
        <v>3000</v>
      </c>
      <c r="K40" s="123">
        <f t="shared" si="6"/>
        <v>23000</v>
      </c>
      <c r="L40" s="123">
        <f t="shared" si="6"/>
        <v>23000</v>
      </c>
      <c r="M40" s="123">
        <f t="shared" si="6"/>
        <v>3000</v>
      </c>
      <c r="N40" s="123">
        <f t="shared" si="6"/>
        <v>13000</v>
      </c>
      <c r="O40" s="123">
        <f t="shared" si="6"/>
        <v>3000</v>
      </c>
      <c r="P40" s="123">
        <f>SUM(P20+P25+P33)</f>
        <v>410000</v>
      </c>
    </row>
    <row r="41" spans="2:16" ht="15" thickBot="1">
      <c r="B41" s="119"/>
      <c r="C41" s="116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117"/>
    </row>
    <row r="42" spans="2:16" ht="15" thickTop="1">
      <c r="B42" s="119"/>
      <c r="C42" s="112" t="s">
        <v>91</v>
      </c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4">
        <f>SUM(D42:O42)</f>
        <v>0</v>
      </c>
    </row>
    <row r="43" spans="2:16" ht="15.75">
      <c r="B43" s="115"/>
      <c r="C43" s="116" t="s">
        <v>92</v>
      </c>
      <c r="D43" s="53">
        <v>0</v>
      </c>
      <c r="E43" s="53"/>
      <c r="F43" s="53">
        <v>0</v>
      </c>
      <c r="G43" s="53"/>
      <c r="H43" s="53"/>
      <c r="I43" s="53"/>
      <c r="J43" s="53">
        <v>0</v>
      </c>
      <c r="K43" s="53"/>
      <c r="L43" s="53"/>
      <c r="M43" s="53"/>
      <c r="N43" s="53"/>
      <c r="O43" s="53"/>
      <c r="P43" s="117">
        <f>SUM(D43:O43)</f>
        <v>0</v>
      </c>
    </row>
    <row r="44" spans="2:16" ht="15.75">
      <c r="B44" s="115"/>
      <c r="C44" s="116" t="s">
        <v>93</v>
      </c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117">
        <f>SUM(D44:O44)</f>
        <v>0</v>
      </c>
    </row>
    <row r="45" spans="2:16" ht="15.75">
      <c r="B45" s="115"/>
      <c r="C45" s="116" t="s">
        <v>94</v>
      </c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117">
        <f>SUM(D45:O45)</f>
        <v>0</v>
      </c>
    </row>
    <row r="46" spans="2:16">
      <c r="B46" s="119"/>
      <c r="C46" s="120" t="s">
        <v>78</v>
      </c>
      <c r="D46" s="121">
        <f>SUM(D43:D45)</f>
        <v>0</v>
      </c>
      <c r="E46" s="121">
        <f t="shared" ref="E46:P46" si="7">SUM(E43:E45)</f>
        <v>0</v>
      </c>
      <c r="F46" s="121">
        <f t="shared" si="7"/>
        <v>0</v>
      </c>
      <c r="G46" s="121">
        <f t="shared" si="7"/>
        <v>0</v>
      </c>
      <c r="H46" s="121">
        <f t="shared" si="7"/>
        <v>0</v>
      </c>
      <c r="I46" s="121">
        <f t="shared" si="7"/>
        <v>0</v>
      </c>
      <c r="J46" s="121">
        <f t="shared" si="7"/>
        <v>0</v>
      </c>
      <c r="K46" s="121">
        <f t="shared" si="7"/>
        <v>0</v>
      </c>
      <c r="L46" s="121">
        <f t="shared" si="7"/>
        <v>0</v>
      </c>
      <c r="M46" s="121">
        <f t="shared" si="7"/>
        <v>0</v>
      </c>
      <c r="N46" s="121">
        <f t="shared" si="7"/>
        <v>0</v>
      </c>
      <c r="O46" s="121">
        <f t="shared" si="7"/>
        <v>0</v>
      </c>
      <c r="P46" s="121">
        <f t="shared" si="7"/>
        <v>0</v>
      </c>
    </row>
    <row r="47" spans="2:16">
      <c r="B47" s="119"/>
      <c r="C47" s="116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117"/>
    </row>
    <row r="48" spans="2:16">
      <c r="B48" s="119"/>
      <c r="C48" s="122" t="s">
        <v>95</v>
      </c>
      <c r="D48" s="123">
        <f>D46</f>
        <v>0</v>
      </c>
      <c r="E48" s="123">
        <f t="shared" ref="E48:P48" si="8">E46</f>
        <v>0</v>
      </c>
      <c r="F48" s="123">
        <f t="shared" si="8"/>
        <v>0</v>
      </c>
      <c r="G48" s="123">
        <f t="shared" si="8"/>
        <v>0</v>
      </c>
      <c r="H48" s="123">
        <f t="shared" si="8"/>
        <v>0</v>
      </c>
      <c r="I48" s="123">
        <f t="shared" si="8"/>
        <v>0</v>
      </c>
      <c r="J48" s="123">
        <f t="shared" si="8"/>
        <v>0</v>
      </c>
      <c r="K48" s="123">
        <f t="shared" si="8"/>
        <v>0</v>
      </c>
      <c r="L48" s="123">
        <f t="shared" si="8"/>
        <v>0</v>
      </c>
      <c r="M48" s="123">
        <f t="shared" si="8"/>
        <v>0</v>
      </c>
      <c r="N48" s="123">
        <f t="shared" si="8"/>
        <v>0</v>
      </c>
      <c r="O48" s="123">
        <f t="shared" si="8"/>
        <v>0</v>
      </c>
      <c r="P48" s="123">
        <f t="shared" si="8"/>
        <v>0</v>
      </c>
    </row>
    <row r="49" spans="2:16">
      <c r="B49" s="119"/>
      <c r="C49" s="116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117"/>
    </row>
    <row r="50" spans="2:16" ht="26.25" thickBot="1">
      <c r="B50" s="125"/>
      <c r="C50" s="126" t="s">
        <v>96</v>
      </c>
      <c r="D50" s="127">
        <f t="shared" ref="D50:O50" si="9">D48+D40+D27</f>
        <v>25000</v>
      </c>
      <c r="E50" s="127">
        <f t="shared" si="9"/>
        <v>28000</v>
      </c>
      <c r="F50" s="127">
        <f t="shared" si="9"/>
        <v>44500</v>
      </c>
      <c r="G50" s="127">
        <f t="shared" si="9"/>
        <v>44000</v>
      </c>
      <c r="H50" s="127">
        <f t="shared" si="9"/>
        <v>22000</v>
      </c>
      <c r="I50" s="127">
        <f t="shared" si="9"/>
        <v>36000</v>
      </c>
      <c r="J50" s="127">
        <f t="shared" si="9"/>
        <v>28000</v>
      </c>
      <c r="K50" s="127">
        <f t="shared" si="9"/>
        <v>49000</v>
      </c>
      <c r="L50" s="127">
        <f t="shared" si="9"/>
        <v>32000</v>
      </c>
      <c r="M50" s="127">
        <f t="shared" si="9"/>
        <v>40500</v>
      </c>
      <c r="N50" s="127">
        <f t="shared" si="9"/>
        <v>28500</v>
      </c>
      <c r="O50" s="127">
        <f t="shared" si="9"/>
        <v>32500</v>
      </c>
      <c r="P50" s="127">
        <f>SUM(P40+P46)</f>
        <v>410000</v>
      </c>
    </row>
    <row r="51" spans="2:16" ht="15" thickTop="1">
      <c r="B51" s="2"/>
      <c r="C51" s="35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2:16">
      <c r="B52" s="2"/>
      <c r="C52" s="35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</row>
    <row r="53" spans="2:16">
      <c r="B53" s="2"/>
      <c r="C53" s="35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</sheetData>
  <mergeCells count="4">
    <mergeCell ref="B8:P8"/>
    <mergeCell ref="B10:B12"/>
    <mergeCell ref="C10:C12"/>
    <mergeCell ref="D10:P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4D147-71F9-4A95-87B3-330C05A3182D}">
  <dimension ref="B2:S42"/>
  <sheetViews>
    <sheetView rightToLeft="1" topLeftCell="A21" zoomScale="94" workbookViewId="0">
      <selection activeCell="U22" sqref="U22"/>
    </sheetView>
  </sheetViews>
  <sheetFormatPr defaultRowHeight="14.25"/>
  <cols>
    <col min="4" max="4" width="15.75" customWidth="1"/>
  </cols>
  <sheetData>
    <row r="2" spans="2:19" ht="15" thickBot="1"/>
    <row r="3" spans="2:19" ht="15" thickTop="1">
      <c r="B3" s="128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2"/>
    </row>
    <row r="4" spans="2:19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2:19">
      <c r="B5" s="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2:19">
      <c r="B6" s="7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2:19">
      <c r="B7" s="7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2:19">
      <c r="B8" s="7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2:19">
      <c r="B9" s="7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</row>
    <row r="10" spans="2:19">
      <c r="B10" s="7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</row>
    <row r="11" spans="2:19" ht="33">
      <c r="B11" s="295" t="s">
        <v>216</v>
      </c>
      <c r="C11" s="296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"/>
    </row>
    <row r="12" spans="2:19" ht="33.75" thickBot="1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2"/>
    </row>
    <row r="13" spans="2:19" ht="21" thickTop="1" thickBot="1">
      <c r="B13" s="7"/>
      <c r="C13" s="360" t="s">
        <v>7</v>
      </c>
      <c r="D13" s="361"/>
      <c r="E13" s="336" t="s">
        <v>29</v>
      </c>
      <c r="F13" s="339" t="s">
        <v>212</v>
      </c>
      <c r="G13" s="340"/>
      <c r="H13" s="340"/>
      <c r="I13" s="340"/>
      <c r="J13" s="340"/>
      <c r="K13" s="340"/>
      <c r="L13" s="340"/>
      <c r="M13" s="340"/>
      <c r="N13" s="340"/>
      <c r="O13" s="340"/>
      <c r="P13" s="340"/>
      <c r="Q13" s="341"/>
      <c r="R13" s="362"/>
      <c r="S13" s="2"/>
    </row>
    <row r="14" spans="2:19" ht="23.25" thickTop="1" thickBot="1">
      <c r="B14" s="7"/>
      <c r="C14" s="360"/>
      <c r="D14" s="361"/>
      <c r="E14" s="337"/>
      <c r="F14" s="14" t="s">
        <v>8</v>
      </c>
      <c r="G14" s="15" t="s">
        <v>8</v>
      </c>
      <c r="H14" s="16" t="s">
        <v>8</v>
      </c>
      <c r="I14" s="14" t="s">
        <v>8</v>
      </c>
      <c r="J14" s="15" t="s">
        <v>8</v>
      </c>
      <c r="K14" s="16" t="s">
        <v>8</v>
      </c>
      <c r="L14" s="14" t="s">
        <v>8</v>
      </c>
      <c r="M14" s="15" t="s">
        <v>8</v>
      </c>
      <c r="N14" s="16" t="s">
        <v>8</v>
      </c>
      <c r="O14" s="14" t="s">
        <v>8</v>
      </c>
      <c r="P14" s="15" t="s">
        <v>8</v>
      </c>
      <c r="Q14" s="16" t="s">
        <v>9</v>
      </c>
      <c r="R14" s="363" t="s">
        <v>10</v>
      </c>
      <c r="S14" s="2"/>
    </row>
    <row r="15" spans="2:19" ht="15.75" thickTop="1" thickBot="1">
      <c r="B15" s="18"/>
      <c r="C15" s="360"/>
      <c r="D15" s="361"/>
      <c r="E15" s="338"/>
      <c r="F15" s="20">
        <v>1</v>
      </c>
      <c r="G15" s="21">
        <v>2</v>
      </c>
      <c r="H15" s="22">
        <v>3</v>
      </c>
      <c r="I15" s="20">
        <v>4</v>
      </c>
      <c r="J15" s="21">
        <v>5</v>
      </c>
      <c r="K15" s="22">
        <v>6</v>
      </c>
      <c r="L15" s="20">
        <v>7</v>
      </c>
      <c r="M15" s="21">
        <v>8</v>
      </c>
      <c r="N15" s="22">
        <v>9</v>
      </c>
      <c r="O15" s="20">
        <v>10</v>
      </c>
      <c r="P15" s="21">
        <v>11</v>
      </c>
      <c r="Q15" s="22">
        <v>12</v>
      </c>
      <c r="R15" s="364"/>
      <c r="S15" s="96"/>
    </row>
    <row r="16" spans="2:19" ht="42" customHeight="1" thickTop="1" thickBot="1">
      <c r="B16" s="7"/>
      <c r="C16" s="365" t="s">
        <v>97</v>
      </c>
      <c r="D16" s="366"/>
      <c r="E16" s="130">
        <v>1</v>
      </c>
      <c r="F16" s="131">
        <v>22700</v>
      </c>
      <c r="G16" s="131">
        <f>'[1]موازنة المصروفات - رواتب وبدلات'!F20</f>
        <v>22237.5</v>
      </c>
      <c r="H16" s="131">
        <f>'[1]موازنة المصروفات - رواتب وبدلات'!G20</f>
        <v>28937.5</v>
      </c>
      <c r="I16" s="131">
        <f>'[1]موازنة المصروفات - رواتب وبدلات'!H20</f>
        <v>21237.5</v>
      </c>
      <c r="J16" s="131">
        <f>'[1]موازنة المصروفات - رواتب وبدلات'!I20</f>
        <v>22237.5</v>
      </c>
      <c r="K16" s="131">
        <f>'[1]موازنة المصروفات - رواتب وبدلات'!J20</f>
        <v>21737.5</v>
      </c>
      <c r="L16" s="131">
        <f>'[1]موازنة المصروفات - رواتب وبدلات'!K20</f>
        <v>20237.5</v>
      </c>
      <c r="M16" s="131">
        <f>'[1]موازنة المصروفات - رواتب وبدلات'!L20</f>
        <v>20237.5</v>
      </c>
      <c r="N16" s="131">
        <f>'[1]موازنة المصروفات - رواتب وبدلات'!M20</f>
        <v>24987.5</v>
      </c>
      <c r="O16" s="131">
        <f>'[1]موازنة المصروفات - رواتب وبدلات'!N20</f>
        <v>20237.5</v>
      </c>
      <c r="P16" s="131">
        <f>'[1]موازنة المصروفات - رواتب وبدلات'!O20</f>
        <v>20987.5</v>
      </c>
      <c r="Q16" s="131">
        <v>50200</v>
      </c>
      <c r="R16" s="132">
        <f>SUM(F16:Q16)</f>
        <v>295975</v>
      </c>
      <c r="S16" s="2"/>
    </row>
    <row r="17" spans="2:19" ht="31.5" customHeight="1" thickTop="1" thickBot="1">
      <c r="B17" s="7"/>
      <c r="C17" s="367" t="s">
        <v>98</v>
      </c>
      <c r="D17" s="368"/>
      <c r="E17" s="130">
        <v>2</v>
      </c>
      <c r="F17" s="131">
        <f>'[1]موازنة المصروفات - عمومية'!G48</f>
        <v>4214.8</v>
      </c>
      <c r="G17" s="131">
        <f>'[1]موازنة المصروفات - عمومية'!H48</f>
        <v>3312.7999999999997</v>
      </c>
      <c r="H17" s="131">
        <f>'[1]موازنة المصروفات - عمومية'!I48</f>
        <v>4706.7999999999993</v>
      </c>
      <c r="I17" s="131">
        <f>'[1]موازنة المصروفات - عمومية'!J48</f>
        <v>4331.6499999999996</v>
      </c>
      <c r="J17" s="131">
        <f>'[1]موازنة المصروفات - عمومية'!K48</f>
        <v>3339.45</v>
      </c>
      <c r="K17" s="131">
        <f>'[1]موازنة المصروفات - عمومية'!L48</f>
        <v>2718.2999999999997</v>
      </c>
      <c r="L17" s="131">
        <f>'[1]موازنة المصروفات - عمومية'!M48</f>
        <v>2963.48</v>
      </c>
      <c r="M17" s="131">
        <f>'[1]موازنة المصروفات - عمومية'!N48</f>
        <v>2922.48</v>
      </c>
      <c r="N17" s="131">
        <f>'[1]موازنة المصروفات - عمومية'!O48</f>
        <v>5854.7999999999993</v>
      </c>
      <c r="O17" s="131">
        <f>'[1]موازنة المصروفات - عمومية'!P48</f>
        <v>3927.7999999999997</v>
      </c>
      <c r="P17" s="131">
        <f>'[1]موازنة المصروفات - عمومية'!Q48</f>
        <v>0</v>
      </c>
      <c r="Q17" s="131">
        <f>'[1]موازنة المصروفات - عمومية'!R48</f>
        <v>47275.46</v>
      </c>
      <c r="R17" s="132">
        <f>SUM(F17:Q17)</f>
        <v>85567.82</v>
      </c>
      <c r="S17" s="2"/>
    </row>
    <row r="18" spans="2:19" ht="32.25" customHeight="1" thickTop="1" thickBot="1">
      <c r="B18" s="7"/>
      <c r="C18" s="367" t="s">
        <v>99</v>
      </c>
      <c r="D18" s="368"/>
      <c r="E18" s="130">
        <v>4</v>
      </c>
      <c r="F18" s="131">
        <f>'[1]موازنة المبادرات والبرامج '!E25</f>
        <v>30000</v>
      </c>
      <c r="G18" s="131">
        <f>'[1]موازنة المبادرات والبرامج '!F25</f>
        <v>46000</v>
      </c>
      <c r="H18" s="131">
        <f>'[1]موازنة المبادرات والبرامج '!G25</f>
        <v>32000</v>
      </c>
      <c r="I18" s="131">
        <v>60000</v>
      </c>
      <c r="J18" s="131">
        <f>'[1]موازنة المبادرات والبرامج '!I25</f>
        <v>50000</v>
      </c>
      <c r="K18" s="131">
        <f>'[1]موازنة المبادرات والبرامج '!J25</f>
        <v>50000</v>
      </c>
      <c r="L18" s="131">
        <f>'[1]موازنة المبادرات والبرامج '!K25</f>
        <v>60000</v>
      </c>
      <c r="M18" s="131">
        <f>'[1]موازنة المبادرات والبرامج '!L25</f>
        <v>70000</v>
      </c>
      <c r="N18" s="131">
        <f>'[1]موازنة المبادرات والبرامج '!M25</f>
        <v>63500</v>
      </c>
      <c r="O18" s="131">
        <v>60000</v>
      </c>
      <c r="P18" s="131">
        <v>60000</v>
      </c>
      <c r="Q18" s="131">
        <v>50000</v>
      </c>
      <c r="R18" s="132">
        <f>SUM(F18:Q18)</f>
        <v>631500</v>
      </c>
      <c r="S18" s="2"/>
    </row>
    <row r="19" spans="2:19" ht="24" thickTop="1" thickBot="1">
      <c r="B19" s="7"/>
      <c r="C19" s="369" t="s">
        <v>100</v>
      </c>
      <c r="D19" s="370"/>
      <c r="E19" s="130">
        <v>5</v>
      </c>
      <c r="F19" s="131">
        <v>110000</v>
      </c>
      <c r="G19" s="131">
        <v>200</v>
      </c>
      <c r="H19" s="131">
        <v>800</v>
      </c>
      <c r="I19" s="131">
        <f>'[1]الموازنة الرأسمالية'!I22</f>
        <v>0</v>
      </c>
      <c r="J19" s="131">
        <f>'[1]الموازنة الرأسمالية'!J22</f>
        <v>0</v>
      </c>
      <c r="K19" s="131">
        <f>'[1]الموازنة الرأسمالية'!K22</f>
        <v>0</v>
      </c>
      <c r="L19" s="131">
        <f>'[1]الموازنة الرأسمالية'!L22</f>
        <v>0</v>
      </c>
      <c r="M19" s="131">
        <v>2000</v>
      </c>
      <c r="N19" s="131">
        <f>'[1]الموازنة الرأسمالية'!N22</f>
        <v>0</v>
      </c>
      <c r="O19" s="131">
        <v>60000</v>
      </c>
      <c r="P19" s="131">
        <v>500</v>
      </c>
      <c r="Q19" s="131">
        <f>'[1]الموازنة الرأسمالية'!Q22</f>
        <v>0</v>
      </c>
      <c r="R19" s="132">
        <f>SUM(F19:Q19)</f>
        <v>173500</v>
      </c>
      <c r="S19" s="2"/>
    </row>
    <row r="20" spans="2:19" ht="75" customHeight="1" thickTop="1" thickBot="1">
      <c r="B20" s="102"/>
      <c r="C20" s="371" t="s">
        <v>101</v>
      </c>
      <c r="D20" s="372"/>
      <c r="E20" s="133"/>
      <c r="F20" s="134">
        <f>SUM(F16:F19)</f>
        <v>166914.79999999999</v>
      </c>
      <c r="G20" s="134">
        <f t="shared" ref="G20:Q20" si="0">SUM(G16:G19)</f>
        <v>71750.3</v>
      </c>
      <c r="H20" s="134">
        <f t="shared" si="0"/>
        <v>66444.3</v>
      </c>
      <c r="I20" s="134">
        <f t="shared" si="0"/>
        <v>85569.15</v>
      </c>
      <c r="J20" s="134">
        <f t="shared" si="0"/>
        <v>75576.95</v>
      </c>
      <c r="K20" s="134">
        <f t="shared" si="0"/>
        <v>74455.8</v>
      </c>
      <c r="L20" s="134">
        <f t="shared" si="0"/>
        <v>83200.98</v>
      </c>
      <c r="M20" s="134">
        <f t="shared" si="0"/>
        <v>95159.98</v>
      </c>
      <c r="N20" s="134">
        <f t="shared" si="0"/>
        <v>94342.3</v>
      </c>
      <c r="O20" s="134">
        <f t="shared" si="0"/>
        <v>144165.29999999999</v>
      </c>
      <c r="P20" s="134">
        <f t="shared" si="0"/>
        <v>81487.5</v>
      </c>
      <c r="Q20" s="134">
        <f t="shared" si="0"/>
        <v>147475.46</v>
      </c>
      <c r="R20" s="135">
        <f>SUM(R16:R19)</f>
        <v>1186542.82</v>
      </c>
      <c r="S20" s="107"/>
    </row>
    <row r="21" spans="2:19" ht="15" thickTop="1">
      <c r="B21" s="102"/>
      <c r="C21" s="35"/>
      <c r="D21" s="35"/>
      <c r="E21" s="3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107"/>
    </row>
    <row r="22" spans="2:19" ht="33">
      <c r="B22" s="295" t="s">
        <v>217</v>
      </c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107"/>
    </row>
    <row r="23" spans="2:19" ht="15" thickBot="1">
      <c r="B23" s="7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spans="2:19" ht="21" thickTop="1" thickBot="1">
      <c r="B24" s="7"/>
      <c r="C24" s="360" t="s">
        <v>7</v>
      </c>
      <c r="D24" s="361"/>
      <c r="E24" s="336" t="s">
        <v>29</v>
      </c>
      <c r="F24" s="339" t="s">
        <v>218</v>
      </c>
      <c r="G24" s="340"/>
      <c r="H24" s="340"/>
      <c r="I24" s="340"/>
      <c r="J24" s="340"/>
      <c r="K24" s="340"/>
      <c r="L24" s="340"/>
      <c r="M24" s="340"/>
      <c r="N24" s="340"/>
      <c r="O24" s="340"/>
      <c r="P24" s="340"/>
      <c r="Q24" s="341"/>
      <c r="R24" s="362"/>
      <c r="S24" s="2"/>
    </row>
    <row r="25" spans="2:19" ht="23.25" thickTop="1" thickBot="1">
      <c r="B25" s="7"/>
      <c r="C25" s="360"/>
      <c r="D25" s="361"/>
      <c r="E25" s="337"/>
      <c r="F25" s="14" t="s">
        <v>8</v>
      </c>
      <c r="G25" s="15" t="s">
        <v>8</v>
      </c>
      <c r="H25" s="16" t="s">
        <v>8</v>
      </c>
      <c r="I25" s="14" t="s">
        <v>8</v>
      </c>
      <c r="J25" s="15" t="s">
        <v>8</v>
      </c>
      <c r="K25" s="16" t="s">
        <v>8</v>
      </c>
      <c r="L25" s="14" t="s">
        <v>8</v>
      </c>
      <c r="M25" s="15" t="s">
        <v>8</v>
      </c>
      <c r="N25" s="16" t="s">
        <v>8</v>
      </c>
      <c r="O25" s="14" t="s">
        <v>8</v>
      </c>
      <c r="P25" s="15" t="s">
        <v>8</v>
      </c>
      <c r="Q25" s="16" t="s">
        <v>9</v>
      </c>
      <c r="R25" s="363" t="s">
        <v>10</v>
      </c>
      <c r="S25" s="2"/>
    </row>
    <row r="26" spans="2:19" ht="15.75" thickTop="1" thickBot="1">
      <c r="B26" s="136"/>
      <c r="C26" s="360"/>
      <c r="D26" s="361"/>
      <c r="E26" s="338"/>
      <c r="F26" s="20">
        <v>1</v>
      </c>
      <c r="G26" s="21">
        <v>2</v>
      </c>
      <c r="H26" s="22">
        <v>3</v>
      </c>
      <c r="I26" s="20">
        <v>4</v>
      </c>
      <c r="J26" s="21">
        <v>5</v>
      </c>
      <c r="K26" s="22">
        <v>6</v>
      </c>
      <c r="L26" s="20">
        <v>7</v>
      </c>
      <c r="M26" s="21">
        <v>8</v>
      </c>
      <c r="N26" s="22">
        <v>9</v>
      </c>
      <c r="O26" s="20">
        <v>10</v>
      </c>
      <c r="P26" s="21">
        <v>11</v>
      </c>
      <c r="Q26" s="22">
        <v>12</v>
      </c>
      <c r="R26" s="364"/>
      <c r="S26" s="2"/>
    </row>
    <row r="27" spans="2:19" ht="24" thickTop="1" thickBot="1">
      <c r="B27" s="2"/>
      <c r="C27" s="365" t="s">
        <v>102</v>
      </c>
      <c r="D27" s="366"/>
      <c r="E27" s="130"/>
      <c r="F27" s="137">
        <f>'[1]موازنة الإيرادات والدعم '!D20</f>
        <v>7000</v>
      </c>
      <c r="G27" s="137">
        <f>'[1]موازنة الإيرادات والدعم '!E20</f>
        <v>23000</v>
      </c>
      <c r="H27" s="137">
        <f>'[1]موازنة الإيرادات والدعم '!F20</f>
        <v>0</v>
      </c>
      <c r="I27" s="137">
        <f>'[1]موازنة الإيرادات والدعم '!G20</f>
        <v>15000</v>
      </c>
      <c r="J27" s="137">
        <f>'[1]موازنة الإيرادات والدعم '!H20</f>
        <v>30000</v>
      </c>
      <c r="K27" s="137">
        <f>'[1]موازنة الإيرادات والدعم '!I20</f>
        <v>18500</v>
      </c>
      <c r="L27" s="137">
        <f>'[1]موازنة الإيرادات والدعم '!J20</f>
        <v>0</v>
      </c>
      <c r="M27" s="137">
        <f>'[1]موازنة الإيرادات والدعم '!K20</f>
        <v>34600</v>
      </c>
      <c r="N27" s="137">
        <f>'[1]موازنة الإيرادات والدعم '!L20</f>
        <v>0</v>
      </c>
      <c r="O27" s="137">
        <f>'[1]موازنة الإيرادات والدعم '!M20</f>
        <v>20000</v>
      </c>
      <c r="P27" s="137">
        <f>'[1]موازنة الإيرادات والدعم '!N20</f>
        <v>0</v>
      </c>
      <c r="Q27" s="137">
        <v>16700</v>
      </c>
      <c r="R27" s="137">
        <f>SUM(F27:Q27)</f>
        <v>164800</v>
      </c>
      <c r="S27" s="2"/>
    </row>
    <row r="28" spans="2:19" ht="24" thickTop="1" thickBot="1">
      <c r="B28" s="2"/>
      <c r="C28" s="375" t="s">
        <v>103</v>
      </c>
      <c r="D28" s="376"/>
      <c r="E28" s="130"/>
      <c r="F28" s="137">
        <f>'[1]موازنة الإيرادات والدعم '!D25</f>
        <v>32000</v>
      </c>
      <c r="G28" s="137">
        <v>29000</v>
      </c>
      <c r="H28" s="137">
        <f>'[1]موازنة الإيرادات والدعم '!F25</f>
        <v>106500</v>
      </c>
      <c r="I28" s="137">
        <f>'[1]موازنة الإيرادات والدعم '!G25</f>
        <v>48500</v>
      </c>
      <c r="J28" s="137">
        <v>60000</v>
      </c>
      <c r="K28" s="137">
        <f>'[1]موازنة الإيرادات والدعم '!I25</f>
        <v>71800</v>
      </c>
      <c r="L28" s="137">
        <f>'[1]موازنة الإيرادات والدعم '!J25</f>
        <v>63500</v>
      </c>
      <c r="M28" s="137">
        <f>'[1]موازنة الإيرادات والدعم '!K25</f>
        <v>88600</v>
      </c>
      <c r="N28" s="137">
        <f>'[1]موازنة الإيرادات والدعم '!L25</f>
        <v>35500</v>
      </c>
      <c r="O28" s="137">
        <f>'[1]موازنة الإيرادات والدعم '!M25</f>
        <v>66500</v>
      </c>
      <c r="P28" s="137">
        <f>'[1]موازنة الإيرادات والدعم '!N25</f>
        <v>38500</v>
      </c>
      <c r="Q28" s="137">
        <v>51000</v>
      </c>
      <c r="R28" s="137">
        <f t="shared" ref="R28:R35" si="1">SUM(F28:Q28)</f>
        <v>691400</v>
      </c>
      <c r="S28" s="2"/>
    </row>
    <row r="29" spans="2:19" ht="20.25" thickTop="1" thickBot="1">
      <c r="B29" s="2"/>
      <c r="C29" s="377" t="s">
        <v>104</v>
      </c>
      <c r="D29" s="378"/>
      <c r="E29" s="138"/>
      <c r="F29" s="139">
        <f>SUM(F27:F28)</f>
        <v>39000</v>
      </c>
      <c r="G29" s="139">
        <f t="shared" ref="G29:Q29" si="2">SUM(G27:G28)</f>
        <v>52000</v>
      </c>
      <c r="H29" s="139">
        <f t="shared" si="2"/>
        <v>106500</v>
      </c>
      <c r="I29" s="139">
        <f t="shared" si="2"/>
        <v>63500</v>
      </c>
      <c r="J29" s="139">
        <f t="shared" si="2"/>
        <v>90000</v>
      </c>
      <c r="K29" s="139">
        <f t="shared" si="2"/>
        <v>90300</v>
      </c>
      <c r="L29" s="139">
        <f t="shared" si="2"/>
        <v>63500</v>
      </c>
      <c r="M29" s="139">
        <f t="shared" si="2"/>
        <v>123200</v>
      </c>
      <c r="N29" s="139">
        <f t="shared" si="2"/>
        <v>35500</v>
      </c>
      <c r="O29" s="139">
        <f t="shared" si="2"/>
        <v>86500</v>
      </c>
      <c r="P29" s="139">
        <f t="shared" si="2"/>
        <v>38500</v>
      </c>
      <c r="Q29" s="139">
        <f t="shared" si="2"/>
        <v>67700</v>
      </c>
      <c r="R29" s="137">
        <f t="shared" si="1"/>
        <v>856200</v>
      </c>
      <c r="S29" s="71"/>
    </row>
    <row r="30" spans="2:19" ht="17.25" thickTop="1" thickBot="1">
      <c r="B30" s="2"/>
      <c r="C30" s="379" t="s">
        <v>105</v>
      </c>
      <c r="D30" s="380"/>
      <c r="E30" s="130"/>
      <c r="F30" s="137">
        <v>15000</v>
      </c>
      <c r="G30" s="137">
        <v>3000</v>
      </c>
      <c r="H30" s="137">
        <v>8000</v>
      </c>
      <c r="I30" s="137">
        <v>4000</v>
      </c>
      <c r="J30" s="137">
        <v>600</v>
      </c>
      <c r="K30" s="137">
        <v>7000</v>
      </c>
      <c r="L30" s="137">
        <v>6000</v>
      </c>
      <c r="M30" s="137">
        <v>5000</v>
      </c>
      <c r="N30" s="137">
        <v>12000</v>
      </c>
      <c r="O30" s="137">
        <v>6000</v>
      </c>
      <c r="P30" s="137">
        <v>7000</v>
      </c>
      <c r="Q30" s="137">
        <v>11000</v>
      </c>
      <c r="R30" s="137">
        <f t="shared" si="1"/>
        <v>84600</v>
      </c>
      <c r="S30" s="2"/>
    </row>
    <row r="31" spans="2:19" ht="17.25" thickTop="1" thickBot="1">
      <c r="B31" s="2"/>
      <c r="C31" s="379" t="s">
        <v>106</v>
      </c>
      <c r="D31" s="380"/>
      <c r="E31" s="130"/>
      <c r="F31" s="137">
        <v>6000</v>
      </c>
      <c r="G31" s="137">
        <v>7000</v>
      </c>
      <c r="H31" s="137">
        <v>5000</v>
      </c>
      <c r="I31" s="137">
        <v>6000</v>
      </c>
      <c r="J31" s="137">
        <v>15000</v>
      </c>
      <c r="K31" s="137">
        <v>2000</v>
      </c>
      <c r="L31" s="137">
        <v>3000</v>
      </c>
      <c r="M31" s="137">
        <v>4000</v>
      </c>
      <c r="N31" s="137">
        <v>9000</v>
      </c>
      <c r="O31" s="137">
        <v>5000</v>
      </c>
      <c r="P31" s="137">
        <v>13000</v>
      </c>
      <c r="Q31" s="137">
        <v>2000</v>
      </c>
      <c r="R31" s="137">
        <f t="shared" si="1"/>
        <v>77000</v>
      </c>
      <c r="S31" s="2"/>
    </row>
    <row r="32" spans="2:19" ht="20.25" thickTop="1" thickBot="1">
      <c r="B32" s="2"/>
      <c r="C32" s="377" t="s">
        <v>90</v>
      </c>
      <c r="D32" s="378"/>
      <c r="E32" s="138"/>
      <c r="F32" s="139">
        <f>SUM(F30:F31)</f>
        <v>21000</v>
      </c>
      <c r="G32" s="139">
        <f t="shared" ref="G32:Q32" si="3">SUM(G30:G31)</f>
        <v>10000</v>
      </c>
      <c r="H32" s="139">
        <f t="shared" si="3"/>
        <v>13000</v>
      </c>
      <c r="I32" s="139">
        <f t="shared" si="3"/>
        <v>10000</v>
      </c>
      <c r="J32" s="139">
        <f t="shared" si="3"/>
        <v>15600</v>
      </c>
      <c r="K32" s="139">
        <f t="shared" si="3"/>
        <v>9000</v>
      </c>
      <c r="L32" s="139">
        <f t="shared" si="3"/>
        <v>9000</v>
      </c>
      <c r="M32" s="139">
        <f t="shared" si="3"/>
        <v>9000</v>
      </c>
      <c r="N32" s="139">
        <f t="shared" si="3"/>
        <v>21000</v>
      </c>
      <c r="O32" s="139">
        <f t="shared" si="3"/>
        <v>11000</v>
      </c>
      <c r="P32" s="139">
        <f t="shared" si="3"/>
        <v>20000</v>
      </c>
      <c r="Q32" s="139">
        <f t="shared" si="3"/>
        <v>13000</v>
      </c>
      <c r="R32" s="137">
        <f t="shared" si="1"/>
        <v>161600</v>
      </c>
      <c r="S32" s="2"/>
    </row>
    <row r="33" spans="2:19" ht="24" thickTop="1" thickBot="1">
      <c r="B33" s="2"/>
      <c r="C33" s="365" t="s">
        <v>107</v>
      </c>
      <c r="D33" s="366"/>
      <c r="E33" s="130"/>
      <c r="F33" s="137">
        <v>0</v>
      </c>
      <c r="G33" s="137">
        <f>'[1]موازنة الإيرادات والدعم '!E43</f>
        <v>0</v>
      </c>
      <c r="H33" s="137">
        <v>0</v>
      </c>
      <c r="I33" s="137">
        <f>'[1]موازنة الإيرادات والدعم '!G43</f>
        <v>0</v>
      </c>
      <c r="J33" s="137">
        <f>'[1]موازنة الإيرادات والدعم '!H43</f>
        <v>0</v>
      </c>
      <c r="K33" s="137">
        <f>'[1]موازنة الإيرادات والدعم '!I43</f>
        <v>0</v>
      </c>
      <c r="L33" s="137">
        <v>0</v>
      </c>
      <c r="M33" s="137">
        <f>'[1]موازنة الإيرادات والدعم '!K43</f>
        <v>0</v>
      </c>
      <c r="N33" s="137">
        <f>'[1]موازنة الإيرادات والدعم '!L43</f>
        <v>0</v>
      </c>
      <c r="O33" s="137">
        <f>'[1]موازنة الإيرادات والدعم '!M43</f>
        <v>0</v>
      </c>
      <c r="P33" s="137">
        <f>'[1]موازنة الإيرادات والدعم '!N43</f>
        <v>0</v>
      </c>
      <c r="Q33" s="137">
        <f>'[1]موازنة الإيرادات والدعم '!O43</f>
        <v>0</v>
      </c>
      <c r="R33" s="137">
        <f t="shared" si="1"/>
        <v>0</v>
      </c>
      <c r="S33" s="2"/>
    </row>
    <row r="34" spans="2:19" ht="24" thickTop="1" thickBot="1">
      <c r="B34" s="2"/>
      <c r="C34" s="375" t="s">
        <v>108</v>
      </c>
      <c r="D34" s="376"/>
      <c r="E34" s="130"/>
      <c r="F34" s="137">
        <f>'[1]موازنة الإيرادات والدعم '!D44+'[1]موازنة الإيرادات والدعم '!D45</f>
        <v>0</v>
      </c>
      <c r="G34" s="137">
        <f>'[1]موازنة الإيرادات والدعم '!E44+'[1]موازنة الإيرادات والدعم '!E45</f>
        <v>0</v>
      </c>
      <c r="H34" s="137">
        <f>'[1]موازنة الإيرادات والدعم '!F44+'[1]موازنة الإيرادات والدعم '!F45</f>
        <v>0</v>
      </c>
      <c r="I34" s="137">
        <f>'[1]موازنة الإيرادات والدعم '!G44+'[1]موازنة الإيرادات والدعم '!G45</f>
        <v>0</v>
      </c>
      <c r="J34" s="137">
        <f>'[1]موازنة الإيرادات والدعم '!H44+'[1]موازنة الإيرادات والدعم '!H45</f>
        <v>0</v>
      </c>
      <c r="K34" s="137">
        <f>'[1]موازنة الإيرادات والدعم '!I44+'[1]موازنة الإيرادات والدعم '!I45</f>
        <v>0</v>
      </c>
      <c r="L34" s="137">
        <f>'[1]موازنة الإيرادات والدعم '!J44+'[1]موازنة الإيرادات والدعم '!J45</f>
        <v>0</v>
      </c>
      <c r="M34" s="137">
        <f>'[1]موازنة الإيرادات والدعم '!K44+'[1]موازنة الإيرادات والدعم '!K45</f>
        <v>0</v>
      </c>
      <c r="N34" s="137">
        <f>'[1]موازنة الإيرادات والدعم '!L44+'[1]موازنة الإيرادات والدعم '!L45</f>
        <v>0</v>
      </c>
      <c r="O34" s="137">
        <f>'[1]موازنة الإيرادات والدعم '!M44+'[1]موازنة الإيرادات والدعم '!M45</f>
        <v>0</v>
      </c>
      <c r="P34" s="137">
        <f>'[1]موازنة الإيرادات والدعم '!N44+'[1]موازنة الإيرادات والدعم '!N45</f>
        <v>0</v>
      </c>
      <c r="Q34" s="137">
        <f>'[1]موازنة الإيرادات والدعم '!O44+'[1]موازنة الإيرادات والدعم '!O45</f>
        <v>0</v>
      </c>
      <c r="R34" s="137">
        <f t="shared" si="1"/>
        <v>0</v>
      </c>
      <c r="S34" s="2"/>
    </row>
    <row r="35" spans="2:19" ht="20.25" thickTop="1" thickBot="1">
      <c r="B35" s="2"/>
      <c r="C35" s="377" t="s">
        <v>109</v>
      </c>
      <c r="D35" s="378"/>
      <c r="E35" s="138"/>
      <c r="F35" s="139">
        <f>SUM(F33:F34)</f>
        <v>0</v>
      </c>
      <c r="G35" s="139">
        <f t="shared" ref="G35:Q35" si="4">SUM(G33:G34)</f>
        <v>0</v>
      </c>
      <c r="H35" s="139">
        <f t="shared" si="4"/>
        <v>0</v>
      </c>
      <c r="I35" s="139">
        <f t="shared" si="4"/>
        <v>0</v>
      </c>
      <c r="J35" s="139">
        <f t="shared" si="4"/>
        <v>0</v>
      </c>
      <c r="K35" s="139">
        <f t="shared" si="4"/>
        <v>0</v>
      </c>
      <c r="L35" s="139">
        <f t="shared" si="4"/>
        <v>0</v>
      </c>
      <c r="M35" s="139">
        <f t="shared" si="4"/>
        <v>0</v>
      </c>
      <c r="N35" s="139">
        <f t="shared" si="4"/>
        <v>0</v>
      </c>
      <c r="O35" s="139">
        <f t="shared" si="4"/>
        <v>0</v>
      </c>
      <c r="P35" s="139">
        <f t="shared" si="4"/>
        <v>0</v>
      </c>
      <c r="Q35" s="139">
        <f t="shared" si="4"/>
        <v>0</v>
      </c>
      <c r="R35" s="137">
        <f t="shared" si="1"/>
        <v>0</v>
      </c>
      <c r="S35" s="2"/>
    </row>
    <row r="36" spans="2:19" ht="24" thickTop="1" thickBot="1">
      <c r="B36" s="2"/>
      <c r="C36" s="381"/>
      <c r="D36" s="382"/>
      <c r="E36" s="130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2"/>
      <c r="S36" s="2"/>
    </row>
    <row r="37" spans="2:19" ht="67.5" customHeight="1" thickTop="1" thickBot="1">
      <c r="B37" s="2"/>
      <c r="C37" s="383" t="s">
        <v>110</v>
      </c>
      <c r="D37" s="372"/>
      <c r="E37" s="133"/>
      <c r="F37" s="140">
        <f>F35+F32+F29</f>
        <v>60000</v>
      </c>
      <c r="G37" s="140">
        <f t="shared" ref="G37:R37" si="5">G35+G32+G29</f>
        <v>62000</v>
      </c>
      <c r="H37" s="140">
        <f t="shared" si="5"/>
        <v>119500</v>
      </c>
      <c r="I37" s="140">
        <f t="shared" si="5"/>
        <v>73500</v>
      </c>
      <c r="J37" s="140">
        <f t="shared" si="5"/>
        <v>105600</v>
      </c>
      <c r="K37" s="140">
        <f t="shared" si="5"/>
        <v>99300</v>
      </c>
      <c r="L37" s="140">
        <f t="shared" si="5"/>
        <v>72500</v>
      </c>
      <c r="M37" s="140">
        <f t="shared" si="5"/>
        <v>132200</v>
      </c>
      <c r="N37" s="140">
        <f t="shared" si="5"/>
        <v>56500</v>
      </c>
      <c r="O37" s="140">
        <f t="shared" si="5"/>
        <v>97500</v>
      </c>
      <c r="P37" s="140">
        <f t="shared" si="5"/>
        <v>58500</v>
      </c>
      <c r="Q37" s="140">
        <f t="shared" si="5"/>
        <v>80700</v>
      </c>
      <c r="R37" s="140">
        <f t="shared" si="5"/>
        <v>1017800</v>
      </c>
      <c r="S37" s="2"/>
    </row>
    <row r="38" spans="2:19" ht="15" thickTop="1">
      <c r="B38" s="2"/>
      <c r="C38" s="7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4"/>
      <c r="S38" s="2"/>
    </row>
    <row r="39" spans="2:19">
      <c r="B39" s="2"/>
      <c r="C39" s="7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4"/>
      <c r="S39" s="2"/>
    </row>
    <row r="40" spans="2:19" ht="15" thickBot="1">
      <c r="B40" s="2"/>
      <c r="C40" s="7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4"/>
      <c r="S40" s="2"/>
    </row>
    <row r="41" spans="2:19" ht="54.75" customHeight="1" thickTop="1" thickBot="1">
      <c r="B41" s="2"/>
      <c r="C41" s="373" t="s">
        <v>111</v>
      </c>
      <c r="D41" s="374"/>
      <c r="E41" s="141"/>
      <c r="F41" s="142">
        <f t="shared" ref="F41:R41" si="6">F37-F20</f>
        <v>-106914.79999999999</v>
      </c>
      <c r="G41" s="142">
        <f t="shared" si="6"/>
        <v>-9750.3000000000029</v>
      </c>
      <c r="H41" s="142">
        <f t="shared" si="6"/>
        <v>53055.7</v>
      </c>
      <c r="I41" s="142">
        <f t="shared" si="6"/>
        <v>-12069.149999999994</v>
      </c>
      <c r="J41" s="142">
        <f t="shared" si="6"/>
        <v>30023.050000000003</v>
      </c>
      <c r="K41" s="142">
        <f t="shared" si="6"/>
        <v>24844.199999999997</v>
      </c>
      <c r="L41" s="142">
        <f t="shared" si="6"/>
        <v>-10700.979999999996</v>
      </c>
      <c r="M41" s="142">
        <f t="shared" si="6"/>
        <v>37040.020000000004</v>
      </c>
      <c r="N41" s="142">
        <f t="shared" si="6"/>
        <v>-37842.300000000003</v>
      </c>
      <c r="O41" s="142">
        <f t="shared" si="6"/>
        <v>-46665.299999999988</v>
      </c>
      <c r="P41" s="142">
        <f t="shared" si="6"/>
        <v>-22987.5</v>
      </c>
      <c r="Q41" s="142">
        <f t="shared" si="6"/>
        <v>-66775.459999999992</v>
      </c>
      <c r="R41" s="143">
        <f t="shared" si="6"/>
        <v>-168742.82000000007</v>
      </c>
      <c r="S41" s="2"/>
    </row>
    <row r="42" spans="2:19" ht="15" thickTop="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</sheetData>
  <mergeCells count="27">
    <mergeCell ref="C41:D41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24:D26"/>
    <mergeCell ref="E24:E26"/>
    <mergeCell ref="F24:R24"/>
    <mergeCell ref="R25:R26"/>
    <mergeCell ref="B11:R11"/>
    <mergeCell ref="C13:D15"/>
    <mergeCell ref="E13:E15"/>
    <mergeCell ref="F13:R13"/>
    <mergeCell ref="R14:R15"/>
    <mergeCell ref="C16:D16"/>
    <mergeCell ref="C17:D17"/>
    <mergeCell ref="C18:D18"/>
    <mergeCell ref="C19:D19"/>
    <mergeCell ref="C20:D20"/>
    <mergeCell ref="B22:R2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CDE5C-7010-49AD-AF57-B509D5456B01}">
  <dimension ref="B2:S43"/>
  <sheetViews>
    <sheetView rightToLeft="1" topLeftCell="A22" workbookViewId="0">
      <selection activeCell="K35" sqref="K35"/>
    </sheetView>
  </sheetViews>
  <sheetFormatPr defaultRowHeight="14.25"/>
  <cols>
    <col min="4" max="4" width="11.625" customWidth="1"/>
  </cols>
  <sheetData>
    <row r="2" spans="2:19" ht="15" thickBot="1"/>
    <row r="3" spans="2:19" ht="15" thickTop="1">
      <c r="B3" s="128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2"/>
    </row>
    <row r="4" spans="2:19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2:19">
      <c r="B5" s="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2:19">
      <c r="B6" s="7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2:19">
      <c r="B7" s="7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2:19">
      <c r="B8" s="7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2:19">
      <c r="B9" s="7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</row>
    <row r="10" spans="2:19">
      <c r="B10" s="7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</row>
    <row r="11" spans="2:19" ht="33">
      <c r="B11" s="295" t="s">
        <v>112</v>
      </c>
      <c r="C11" s="296"/>
      <c r="D11" s="296"/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"/>
    </row>
    <row r="12" spans="2:19" ht="33.75" thickBot="1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2"/>
    </row>
    <row r="13" spans="2:19" ht="21" thickTop="1" thickBot="1">
      <c r="B13" s="7"/>
      <c r="C13" s="360" t="s">
        <v>7</v>
      </c>
      <c r="D13" s="361"/>
      <c r="E13" s="336" t="s">
        <v>29</v>
      </c>
      <c r="F13" s="339" t="s">
        <v>219</v>
      </c>
      <c r="G13" s="340"/>
      <c r="H13" s="340"/>
      <c r="I13" s="340"/>
      <c r="J13" s="340"/>
      <c r="K13" s="340"/>
      <c r="L13" s="340"/>
      <c r="M13" s="340"/>
      <c r="N13" s="340"/>
      <c r="O13" s="340"/>
      <c r="P13" s="340"/>
      <c r="Q13" s="341"/>
      <c r="R13" s="362"/>
      <c r="S13" s="2"/>
    </row>
    <row r="14" spans="2:19" ht="23.25" thickTop="1" thickBot="1">
      <c r="B14" s="7"/>
      <c r="C14" s="360"/>
      <c r="D14" s="361"/>
      <c r="E14" s="337"/>
      <c r="F14" s="14" t="s">
        <v>8</v>
      </c>
      <c r="G14" s="15" t="s">
        <v>8</v>
      </c>
      <c r="H14" s="16" t="s">
        <v>8</v>
      </c>
      <c r="I14" s="14" t="s">
        <v>8</v>
      </c>
      <c r="J14" s="15" t="s">
        <v>8</v>
      </c>
      <c r="K14" s="16" t="s">
        <v>8</v>
      </c>
      <c r="L14" s="14" t="s">
        <v>8</v>
      </c>
      <c r="M14" s="15" t="s">
        <v>8</v>
      </c>
      <c r="N14" s="16" t="s">
        <v>8</v>
      </c>
      <c r="O14" s="14" t="s">
        <v>8</v>
      </c>
      <c r="P14" s="15" t="s">
        <v>8</v>
      </c>
      <c r="Q14" s="16" t="s">
        <v>9</v>
      </c>
      <c r="R14" s="363" t="s">
        <v>10</v>
      </c>
      <c r="S14" s="2"/>
    </row>
    <row r="15" spans="2:19" ht="15.75" thickTop="1" thickBot="1">
      <c r="B15" s="18"/>
      <c r="C15" s="360"/>
      <c r="D15" s="361"/>
      <c r="E15" s="338"/>
      <c r="F15" s="20">
        <v>1</v>
      </c>
      <c r="G15" s="21">
        <v>2</v>
      </c>
      <c r="H15" s="22">
        <v>3</v>
      </c>
      <c r="I15" s="20">
        <v>4</v>
      </c>
      <c r="J15" s="21">
        <v>5</v>
      </c>
      <c r="K15" s="22">
        <v>6</v>
      </c>
      <c r="L15" s="20">
        <v>7</v>
      </c>
      <c r="M15" s="21">
        <v>8</v>
      </c>
      <c r="N15" s="22">
        <v>9</v>
      </c>
      <c r="O15" s="20">
        <v>10</v>
      </c>
      <c r="P15" s="21">
        <v>11</v>
      </c>
      <c r="Q15" s="22">
        <v>12</v>
      </c>
      <c r="R15" s="364"/>
      <c r="S15" s="96"/>
    </row>
    <row r="16" spans="2:19" ht="24" thickTop="1" thickBot="1">
      <c r="B16" s="7"/>
      <c r="C16" s="365" t="s">
        <v>113</v>
      </c>
      <c r="D16" s="366"/>
      <c r="E16" s="130">
        <v>1</v>
      </c>
      <c r="F16" s="131">
        <v>52800</v>
      </c>
      <c r="G16" s="131">
        <v>29300</v>
      </c>
      <c r="H16" s="131">
        <v>43000</v>
      </c>
      <c r="I16" s="131">
        <v>31400</v>
      </c>
      <c r="J16" s="131">
        <v>27200</v>
      </c>
      <c r="K16" s="131">
        <v>42100</v>
      </c>
      <c r="L16" s="131">
        <v>27700</v>
      </c>
      <c r="M16" s="131">
        <v>27300</v>
      </c>
      <c r="N16" s="131">
        <v>41000</v>
      </c>
      <c r="O16" s="131">
        <v>32400</v>
      </c>
      <c r="P16" s="131">
        <v>27300</v>
      </c>
      <c r="Q16" s="131">
        <v>50550</v>
      </c>
      <c r="R16" s="132">
        <f>SUM(F16:Q16)</f>
        <v>432050</v>
      </c>
      <c r="S16" s="2"/>
    </row>
    <row r="17" spans="2:19" ht="24" thickTop="1" thickBot="1">
      <c r="B17" s="7"/>
      <c r="C17" s="367" t="s">
        <v>114</v>
      </c>
      <c r="D17" s="368"/>
      <c r="E17" s="130">
        <v>2</v>
      </c>
      <c r="F17" s="131">
        <v>60000</v>
      </c>
      <c r="G17" s="131">
        <v>60000</v>
      </c>
      <c r="H17" s="131">
        <v>71350</v>
      </c>
      <c r="I17" s="131">
        <v>62000</v>
      </c>
      <c r="J17" s="131">
        <v>63000</v>
      </c>
      <c r="K17" s="131">
        <v>60000</v>
      </c>
      <c r="L17" s="131">
        <v>60000</v>
      </c>
      <c r="M17" s="131">
        <v>60000</v>
      </c>
      <c r="N17" s="131">
        <v>60000</v>
      </c>
      <c r="O17" s="131">
        <v>64000</v>
      </c>
      <c r="P17" s="131">
        <v>61500</v>
      </c>
      <c r="Q17" s="131">
        <v>60000</v>
      </c>
      <c r="R17" s="132">
        <f>SUM(F17:Q17)</f>
        <v>741850</v>
      </c>
      <c r="S17" s="2"/>
    </row>
    <row r="18" spans="2:19" ht="24" thickTop="1" thickBot="1">
      <c r="B18" s="7"/>
      <c r="C18" s="367" t="s">
        <v>115</v>
      </c>
      <c r="D18" s="368"/>
      <c r="E18" s="130">
        <v>3</v>
      </c>
      <c r="F18" s="131">
        <v>1500</v>
      </c>
      <c r="G18" s="131">
        <v>500</v>
      </c>
      <c r="H18" s="131">
        <v>3800</v>
      </c>
      <c r="I18" s="131">
        <v>2000</v>
      </c>
      <c r="J18" s="131">
        <v>1500</v>
      </c>
      <c r="K18" s="131">
        <v>1000</v>
      </c>
      <c r="L18" s="131">
        <v>1000</v>
      </c>
      <c r="M18" s="131">
        <v>500</v>
      </c>
      <c r="N18" s="131">
        <v>3000</v>
      </c>
      <c r="O18" s="131">
        <v>4000</v>
      </c>
      <c r="P18" s="131">
        <v>1500</v>
      </c>
      <c r="Q18" s="131">
        <v>2000</v>
      </c>
      <c r="R18" s="132">
        <f>SUM(F18:Q18)</f>
        <v>22300</v>
      </c>
      <c r="S18" s="2"/>
    </row>
    <row r="19" spans="2:19" ht="24" thickTop="1" thickBot="1">
      <c r="B19" s="7"/>
      <c r="C19" s="384" t="s">
        <v>116</v>
      </c>
      <c r="D19" s="385"/>
      <c r="E19" s="130">
        <v>4</v>
      </c>
      <c r="F19" s="131">
        <v>4000</v>
      </c>
      <c r="G19" s="131">
        <v>4000</v>
      </c>
      <c r="H19" s="131">
        <v>4000</v>
      </c>
      <c r="I19" s="131">
        <v>4000</v>
      </c>
      <c r="J19" s="131">
        <v>4000</v>
      </c>
      <c r="K19" s="131">
        <v>4000</v>
      </c>
      <c r="L19" s="131">
        <v>4000</v>
      </c>
      <c r="M19" s="131">
        <v>4000</v>
      </c>
      <c r="N19" s="131">
        <v>4000</v>
      </c>
      <c r="O19" s="131">
        <v>4000</v>
      </c>
      <c r="P19" s="131">
        <v>4000</v>
      </c>
      <c r="Q19" s="131">
        <v>4000</v>
      </c>
      <c r="R19" s="132">
        <f>SUM(F19:Q19)</f>
        <v>48000</v>
      </c>
      <c r="S19" s="2"/>
    </row>
    <row r="20" spans="2:19" ht="24" thickTop="1" thickBot="1">
      <c r="B20" s="7"/>
      <c r="C20" s="369" t="s">
        <v>117</v>
      </c>
      <c r="D20" s="370"/>
      <c r="E20" s="130">
        <v>5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0</v>
      </c>
      <c r="P20" s="131">
        <v>0</v>
      </c>
      <c r="Q20" s="131">
        <v>0</v>
      </c>
      <c r="R20" s="132">
        <f>SUM(F20:Q20)</f>
        <v>0</v>
      </c>
      <c r="S20" s="2"/>
    </row>
    <row r="21" spans="2:19" ht="63" customHeight="1" thickTop="1" thickBot="1">
      <c r="B21" s="102"/>
      <c r="C21" s="383" t="s">
        <v>101</v>
      </c>
      <c r="D21" s="372"/>
      <c r="E21" s="133"/>
      <c r="F21" s="134">
        <f>SUM(F16:F20)</f>
        <v>118300</v>
      </c>
      <c r="G21" s="134">
        <f t="shared" ref="G21:Q21" si="0">SUM(G16:G20)</f>
        <v>93800</v>
      </c>
      <c r="H21" s="134">
        <f t="shared" si="0"/>
        <v>122150</v>
      </c>
      <c r="I21" s="134">
        <f t="shared" si="0"/>
        <v>99400</v>
      </c>
      <c r="J21" s="134">
        <f t="shared" si="0"/>
        <v>95700</v>
      </c>
      <c r="K21" s="134">
        <f t="shared" si="0"/>
        <v>107100</v>
      </c>
      <c r="L21" s="134">
        <f t="shared" si="0"/>
        <v>92700</v>
      </c>
      <c r="M21" s="134">
        <f t="shared" si="0"/>
        <v>91800</v>
      </c>
      <c r="N21" s="134">
        <f t="shared" si="0"/>
        <v>108000</v>
      </c>
      <c r="O21" s="134">
        <f t="shared" si="0"/>
        <v>104400</v>
      </c>
      <c r="P21" s="134">
        <f t="shared" si="0"/>
        <v>94300</v>
      </c>
      <c r="Q21" s="134">
        <f t="shared" si="0"/>
        <v>116550</v>
      </c>
      <c r="R21" s="135">
        <f>SUM(R16:R20)</f>
        <v>1244200</v>
      </c>
      <c r="S21" s="144"/>
    </row>
    <row r="22" spans="2:19" ht="15" thickTop="1">
      <c r="B22" s="102"/>
      <c r="C22" s="35"/>
      <c r="D22" s="35"/>
      <c r="E22" s="35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107"/>
    </row>
    <row r="23" spans="2:19" ht="33">
      <c r="B23" s="295" t="s">
        <v>217</v>
      </c>
      <c r="C23" s="296"/>
      <c r="D23" s="296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107"/>
    </row>
    <row r="24" spans="2:19" ht="15" thickBot="1">
      <c r="B24" s="7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spans="2:19" ht="21" thickTop="1" thickBot="1">
      <c r="B25" s="7"/>
      <c r="C25" s="360" t="s">
        <v>7</v>
      </c>
      <c r="D25" s="361"/>
      <c r="E25" s="336" t="s">
        <v>29</v>
      </c>
      <c r="F25" s="339" t="s">
        <v>212</v>
      </c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1"/>
      <c r="R25" s="362"/>
      <c r="S25" s="2"/>
    </row>
    <row r="26" spans="2:19" ht="23.25" thickTop="1" thickBot="1">
      <c r="B26" s="7"/>
      <c r="C26" s="360"/>
      <c r="D26" s="361"/>
      <c r="E26" s="337"/>
      <c r="F26" s="14" t="s">
        <v>8</v>
      </c>
      <c r="G26" s="15" t="s">
        <v>8</v>
      </c>
      <c r="H26" s="16" t="s">
        <v>8</v>
      </c>
      <c r="I26" s="14" t="s">
        <v>8</v>
      </c>
      <c r="J26" s="15" t="s">
        <v>8</v>
      </c>
      <c r="K26" s="16" t="s">
        <v>8</v>
      </c>
      <c r="L26" s="14" t="s">
        <v>8</v>
      </c>
      <c r="M26" s="15" t="s">
        <v>8</v>
      </c>
      <c r="N26" s="16" t="s">
        <v>8</v>
      </c>
      <c r="O26" s="14" t="s">
        <v>8</v>
      </c>
      <c r="P26" s="15" t="s">
        <v>8</v>
      </c>
      <c r="Q26" s="16" t="s">
        <v>9</v>
      </c>
      <c r="R26" s="363" t="s">
        <v>10</v>
      </c>
      <c r="S26" s="2"/>
    </row>
    <row r="27" spans="2:19" ht="15.75" thickTop="1" thickBot="1">
      <c r="B27" s="136"/>
      <c r="C27" s="360"/>
      <c r="D27" s="361"/>
      <c r="E27" s="338"/>
      <c r="F27" s="20">
        <v>1</v>
      </c>
      <c r="G27" s="21">
        <v>2</v>
      </c>
      <c r="H27" s="22">
        <v>3</v>
      </c>
      <c r="I27" s="20">
        <v>4</v>
      </c>
      <c r="J27" s="21">
        <v>5</v>
      </c>
      <c r="K27" s="22">
        <v>6</v>
      </c>
      <c r="L27" s="20">
        <v>7</v>
      </c>
      <c r="M27" s="21">
        <v>8</v>
      </c>
      <c r="N27" s="22">
        <v>9</v>
      </c>
      <c r="O27" s="20">
        <v>10</v>
      </c>
      <c r="P27" s="21">
        <v>11</v>
      </c>
      <c r="Q27" s="22">
        <v>12</v>
      </c>
      <c r="R27" s="364"/>
      <c r="S27" s="2"/>
    </row>
    <row r="28" spans="2:19" ht="24" thickTop="1" thickBot="1">
      <c r="B28" s="2"/>
      <c r="C28" s="365" t="s">
        <v>102</v>
      </c>
      <c r="D28" s="366"/>
      <c r="E28" s="130"/>
      <c r="F28" s="137">
        <f>'[1]موازنة الإيرادات والدعم '!D20</f>
        <v>7000</v>
      </c>
      <c r="G28" s="137">
        <f>'[1]موازنة الإيرادات والدعم '!E20</f>
        <v>23000</v>
      </c>
      <c r="H28" s="137">
        <f>'[1]موازنة الإيرادات والدعم '!F20</f>
        <v>0</v>
      </c>
      <c r="I28" s="137">
        <f>'[1]موازنة الإيرادات والدعم '!G20</f>
        <v>15000</v>
      </c>
      <c r="J28" s="137">
        <f>'[1]موازنة الإيرادات والدعم '!H20</f>
        <v>30000</v>
      </c>
      <c r="K28" s="137">
        <f>'[1]موازنة الإيرادات والدعم '!I20</f>
        <v>18500</v>
      </c>
      <c r="L28" s="137">
        <f>'[1]موازنة الإيرادات والدعم '!J20</f>
        <v>0</v>
      </c>
      <c r="M28" s="137">
        <f>'[1]موازنة الإيرادات والدعم '!K20</f>
        <v>34600</v>
      </c>
      <c r="N28" s="137">
        <f>'[1]موازنة الإيرادات والدعم '!L20</f>
        <v>0</v>
      </c>
      <c r="O28" s="137">
        <f>'[1]موازنة الإيرادات والدعم '!M20</f>
        <v>20000</v>
      </c>
      <c r="P28" s="137">
        <f>'[1]موازنة الإيرادات والدعم '!N20</f>
        <v>0</v>
      </c>
      <c r="Q28" s="137">
        <v>16700</v>
      </c>
      <c r="R28" s="137">
        <f>SUM(F28:Q29)</f>
        <v>1125200</v>
      </c>
      <c r="S28" s="2"/>
    </row>
    <row r="29" spans="2:19" ht="24" thickTop="1" thickBot="1">
      <c r="B29" s="2"/>
      <c r="C29" s="375" t="s">
        <v>103</v>
      </c>
      <c r="D29" s="376"/>
      <c r="E29" s="130"/>
      <c r="F29" s="137">
        <v>32000</v>
      </c>
      <c r="G29" s="137">
        <f>'[1]موازنة الإيرادات والدعم '!E25</f>
        <v>298000</v>
      </c>
      <c r="H29" s="137">
        <f>'[1]موازنة الإيرادات والدعم '!F25</f>
        <v>106500</v>
      </c>
      <c r="I29" s="137">
        <f>'[1]موازنة الإيرادات والدعم '!G25</f>
        <v>48500</v>
      </c>
      <c r="J29" s="137">
        <v>60000</v>
      </c>
      <c r="K29" s="137">
        <f>'[1]موازنة الإيرادات والدعم '!I25</f>
        <v>71800</v>
      </c>
      <c r="L29" s="137">
        <f>'[1]موازنة الإيرادات والدعم '!J25</f>
        <v>63500</v>
      </c>
      <c r="M29" s="137">
        <f>'[1]موازنة الإيرادات والدعم '!K25</f>
        <v>88600</v>
      </c>
      <c r="N29" s="137">
        <f>'[1]موازنة الإيرادات والدعم '!L25</f>
        <v>35500</v>
      </c>
      <c r="O29" s="137">
        <f>'[1]موازنة الإيرادات والدعم '!M25</f>
        <v>66500</v>
      </c>
      <c r="P29" s="137">
        <f>'[1]موازنة الإيرادات والدعم '!N25</f>
        <v>38500</v>
      </c>
      <c r="Q29" s="137">
        <v>51000</v>
      </c>
      <c r="R29" s="137">
        <f t="shared" ref="R29:R36" si="1">SUM(F29:Q30)</f>
        <v>2085600</v>
      </c>
      <c r="S29" s="2"/>
    </row>
    <row r="30" spans="2:19" ht="20.25" thickTop="1" thickBot="1">
      <c r="B30" s="2"/>
      <c r="C30" s="377" t="s">
        <v>104</v>
      </c>
      <c r="D30" s="378"/>
      <c r="E30" s="138"/>
      <c r="F30" s="139">
        <f>SUM(F28:F29)</f>
        <v>39000</v>
      </c>
      <c r="G30" s="139">
        <f t="shared" ref="G30:Q30" si="2">SUM(G28:G29)</f>
        <v>321000</v>
      </c>
      <c r="H30" s="139">
        <f t="shared" si="2"/>
        <v>106500</v>
      </c>
      <c r="I30" s="139">
        <f t="shared" si="2"/>
        <v>63500</v>
      </c>
      <c r="J30" s="139">
        <f t="shared" si="2"/>
        <v>90000</v>
      </c>
      <c r="K30" s="139">
        <f t="shared" si="2"/>
        <v>90300</v>
      </c>
      <c r="L30" s="139">
        <f t="shared" si="2"/>
        <v>63500</v>
      </c>
      <c r="M30" s="139">
        <f t="shared" si="2"/>
        <v>123200</v>
      </c>
      <c r="N30" s="139">
        <f t="shared" si="2"/>
        <v>35500</v>
      </c>
      <c r="O30" s="139">
        <f t="shared" si="2"/>
        <v>86500</v>
      </c>
      <c r="P30" s="139">
        <f t="shared" si="2"/>
        <v>38500</v>
      </c>
      <c r="Q30" s="139">
        <f t="shared" si="2"/>
        <v>67700</v>
      </c>
      <c r="R30" s="137">
        <f t="shared" si="1"/>
        <v>1209800</v>
      </c>
      <c r="S30" s="71"/>
    </row>
    <row r="31" spans="2:19" ht="17.25" thickTop="1" thickBot="1">
      <c r="B31" s="2"/>
      <c r="C31" s="379" t="s">
        <v>105</v>
      </c>
      <c r="D31" s="380"/>
      <c r="E31" s="130"/>
      <c r="F31" s="137">
        <v>15000</v>
      </c>
      <c r="G31" s="137">
        <v>3000</v>
      </c>
      <c r="H31" s="137">
        <v>8000</v>
      </c>
      <c r="I31" s="137">
        <v>4000</v>
      </c>
      <c r="J31" s="137">
        <v>600</v>
      </c>
      <c r="K31" s="137">
        <v>7000</v>
      </c>
      <c r="L31" s="137">
        <v>6000</v>
      </c>
      <c r="M31" s="137">
        <v>5000</v>
      </c>
      <c r="N31" s="137">
        <v>12000</v>
      </c>
      <c r="O31" s="137">
        <v>6000</v>
      </c>
      <c r="P31" s="137">
        <v>7000</v>
      </c>
      <c r="Q31" s="137">
        <v>11000</v>
      </c>
      <c r="R31" s="137">
        <f>SUM(F31:Q31)</f>
        <v>84600</v>
      </c>
      <c r="S31" s="2"/>
    </row>
    <row r="32" spans="2:19" ht="17.25" thickTop="1" thickBot="1">
      <c r="B32" s="2"/>
      <c r="C32" s="379" t="s">
        <v>106</v>
      </c>
      <c r="D32" s="380"/>
      <c r="E32" s="130"/>
      <c r="F32" s="137">
        <v>6000</v>
      </c>
      <c r="G32" s="137">
        <v>7000</v>
      </c>
      <c r="H32" s="137">
        <v>5000</v>
      </c>
      <c r="I32" s="137">
        <v>6000</v>
      </c>
      <c r="J32" s="137">
        <v>15000</v>
      </c>
      <c r="K32" s="137">
        <v>2000</v>
      </c>
      <c r="L32" s="137">
        <v>3000</v>
      </c>
      <c r="M32" s="137">
        <v>4000</v>
      </c>
      <c r="N32" s="137">
        <v>9000</v>
      </c>
      <c r="O32" s="137">
        <v>5000</v>
      </c>
      <c r="P32" s="137">
        <v>13000</v>
      </c>
      <c r="Q32" s="137">
        <v>2000</v>
      </c>
      <c r="R32" s="137">
        <f t="shared" si="1"/>
        <v>238600</v>
      </c>
      <c r="S32" s="2"/>
    </row>
    <row r="33" spans="2:19" ht="20.25" thickTop="1" thickBot="1">
      <c r="B33" s="2"/>
      <c r="C33" s="377" t="s">
        <v>90</v>
      </c>
      <c r="D33" s="378"/>
      <c r="E33" s="138"/>
      <c r="F33" s="139">
        <f>SUM(F31:F32)</f>
        <v>21000</v>
      </c>
      <c r="G33" s="139">
        <f t="shared" ref="G33:Q33" si="3">SUM(G31:G32)</f>
        <v>10000</v>
      </c>
      <c r="H33" s="139">
        <f t="shared" si="3"/>
        <v>13000</v>
      </c>
      <c r="I33" s="139">
        <f t="shared" si="3"/>
        <v>10000</v>
      </c>
      <c r="J33" s="139">
        <f t="shared" si="3"/>
        <v>15600</v>
      </c>
      <c r="K33" s="139">
        <f t="shared" si="3"/>
        <v>9000</v>
      </c>
      <c r="L33" s="139">
        <f t="shared" si="3"/>
        <v>9000</v>
      </c>
      <c r="M33" s="139">
        <f t="shared" si="3"/>
        <v>9000</v>
      </c>
      <c r="N33" s="139">
        <f t="shared" si="3"/>
        <v>21000</v>
      </c>
      <c r="O33" s="139">
        <f t="shared" si="3"/>
        <v>11000</v>
      </c>
      <c r="P33" s="139">
        <f t="shared" si="3"/>
        <v>20000</v>
      </c>
      <c r="Q33" s="139">
        <f t="shared" si="3"/>
        <v>13000</v>
      </c>
      <c r="R33" s="137">
        <f t="shared" si="1"/>
        <v>161600</v>
      </c>
      <c r="S33" s="2"/>
    </row>
    <row r="34" spans="2:19" ht="24" thickTop="1" thickBot="1">
      <c r="B34" s="2"/>
      <c r="C34" s="365" t="s">
        <v>107</v>
      </c>
      <c r="D34" s="366"/>
      <c r="E34" s="130"/>
      <c r="F34" s="137">
        <v>0</v>
      </c>
      <c r="G34" s="137">
        <f>'[1]موازنة الإيرادات والدعم '!E43</f>
        <v>0</v>
      </c>
      <c r="H34" s="137">
        <v>0</v>
      </c>
      <c r="I34" s="137">
        <f>'[1]موازنة الإيرادات والدعم '!G43</f>
        <v>0</v>
      </c>
      <c r="J34" s="137">
        <f>'[1]موازنة الإيرادات والدعم '!H43</f>
        <v>0</v>
      </c>
      <c r="K34" s="137">
        <f>'[1]موازنة الإيرادات والدعم '!I43</f>
        <v>0</v>
      </c>
      <c r="L34" s="137">
        <v>0</v>
      </c>
      <c r="M34" s="137">
        <f>'[1]موازنة الإيرادات والدعم '!K43</f>
        <v>0</v>
      </c>
      <c r="N34" s="137">
        <f>'[1]موازنة الإيرادات والدعم '!L43</f>
        <v>0</v>
      </c>
      <c r="O34" s="137">
        <f>'[1]موازنة الإيرادات والدعم '!M43</f>
        <v>0</v>
      </c>
      <c r="P34" s="137">
        <f>'[1]موازنة الإيرادات والدعم '!N43</f>
        <v>0</v>
      </c>
      <c r="Q34" s="137">
        <f>'[1]موازنة الإيرادات والدعم '!O43</f>
        <v>0</v>
      </c>
      <c r="R34" s="137">
        <f t="shared" si="1"/>
        <v>0</v>
      </c>
      <c r="S34" s="2"/>
    </row>
    <row r="35" spans="2:19" ht="24" thickTop="1" thickBot="1">
      <c r="B35" s="2"/>
      <c r="C35" s="375" t="s">
        <v>108</v>
      </c>
      <c r="D35" s="376"/>
      <c r="E35" s="130"/>
      <c r="F35" s="137">
        <f>'[1]موازنة الإيرادات والدعم '!D44+'[1]موازنة الإيرادات والدعم '!D45</f>
        <v>0</v>
      </c>
      <c r="G35" s="137">
        <f>'[1]موازنة الإيرادات والدعم '!E44+'[1]موازنة الإيرادات والدعم '!E45</f>
        <v>0</v>
      </c>
      <c r="H35" s="137">
        <f>'[1]موازنة الإيرادات والدعم '!F44+'[1]موازنة الإيرادات والدعم '!F45</f>
        <v>0</v>
      </c>
      <c r="I35" s="137">
        <f>'[1]موازنة الإيرادات والدعم '!G44+'[1]موازنة الإيرادات والدعم '!G45</f>
        <v>0</v>
      </c>
      <c r="J35" s="137">
        <f>'[1]موازنة الإيرادات والدعم '!H44+'[1]موازنة الإيرادات والدعم '!H45</f>
        <v>0</v>
      </c>
      <c r="K35" s="137">
        <f>'[1]موازنة الإيرادات والدعم '!I44+'[1]موازنة الإيرادات والدعم '!I45</f>
        <v>0</v>
      </c>
      <c r="L35" s="137">
        <f>'[1]موازنة الإيرادات والدعم '!J44+'[1]موازنة الإيرادات والدعم '!J45</f>
        <v>0</v>
      </c>
      <c r="M35" s="137">
        <f>'[1]موازنة الإيرادات والدعم '!K44+'[1]موازنة الإيرادات والدعم '!K45</f>
        <v>0</v>
      </c>
      <c r="N35" s="137">
        <f>'[1]موازنة الإيرادات والدعم '!L44+'[1]موازنة الإيرادات والدعم '!L45</f>
        <v>0</v>
      </c>
      <c r="O35" s="137">
        <f>'[1]موازنة الإيرادات والدعم '!M44+'[1]موازنة الإيرادات والدعم '!M45</f>
        <v>0</v>
      </c>
      <c r="P35" s="137">
        <f>'[1]موازنة الإيرادات والدعم '!N44+'[1]موازنة الإيرادات والدعم '!N45</f>
        <v>0</v>
      </c>
      <c r="Q35" s="137">
        <f>'[1]موازنة الإيرادات والدعم '!O44+'[1]موازنة الإيرادات والدعم '!O45</f>
        <v>0</v>
      </c>
      <c r="R35" s="137">
        <f t="shared" si="1"/>
        <v>0</v>
      </c>
      <c r="S35" s="2"/>
    </row>
    <row r="36" spans="2:19" ht="20.25" thickTop="1" thickBot="1">
      <c r="B36" s="2"/>
      <c r="C36" s="377" t="s">
        <v>109</v>
      </c>
      <c r="D36" s="378"/>
      <c r="E36" s="138"/>
      <c r="F36" s="139">
        <f>SUM(F34:F35)</f>
        <v>0</v>
      </c>
      <c r="G36" s="139">
        <f t="shared" ref="G36:Q36" si="4">SUM(G34:G35)</f>
        <v>0</v>
      </c>
      <c r="H36" s="139">
        <f t="shared" si="4"/>
        <v>0</v>
      </c>
      <c r="I36" s="139">
        <f t="shared" si="4"/>
        <v>0</v>
      </c>
      <c r="J36" s="139">
        <f t="shared" si="4"/>
        <v>0</v>
      </c>
      <c r="K36" s="139">
        <f t="shared" si="4"/>
        <v>0</v>
      </c>
      <c r="L36" s="139">
        <f t="shared" si="4"/>
        <v>0</v>
      </c>
      <c r="M36" s="139">
        <f t="shared" si="4"/>
        <v>0</v>
      </c>
      <c r="N36" s="139">
        <f t="shared" si="4"/>
        <v>0</v>
      </c>
      <c r="O36" s="139">
        <f t="shared" si="4"/>
        <v>0</v>
      </c>
      <c r="P36" s="139">
        <f t="shared" si="4"/>
        <v>0</v>
      </c>
      <c r="Q36" s="139">
        <f t="shared" si="4"/>
        <v>0</v>
      </c>
      <c r="R36" s="137">
        <f t="shared" si="1"/>
        <v>0</v>
      </c>
      <c r="S36" s="2"/>
    </row>
    <row r="37" spans="2:19" ht="24" thickTop="1" thickBot="1">
      <c r="B37" s="2"/>
      <c r="C37" s="381"/>
      <c r="D37" s="382"/>
      <c r="E37" s="130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7"/>
      <c r="S37" s="2"/>
    </row>
    <row r="38" spans="2:19" ht="68.25" customHeight="1" thickTop="1" thickBot="1">
      <c r="B38" s="2"/>
      <c r="C38" s="383" t="s">
        <v>110</v>
      </c>
      <c r="D38" s="372"/>
      <c r="E38" s="133"/>
      <c r="F38" s="140">
        <f>F36+F33+F30</f>
        <v>60000</v>
      </c>
      <c r="G38" s="140">
        <f t="shared" ref="G38:Q38" si="5">G36+G33+G30</f>
        <v>331000</v>
      </c>
      <c r="H38" s="140">
        <f t="shared" si="5"/>
        <v>119500</v>
      </c>
      <c r="I38" s="140">
        <f t="shared" si="5"/>
        <v>73500</v>
      </c>
      <c r="J38" s="140">
        <f t="shared" si="5"/>
        <v>105600</v>
      </c>
      <c r="K38" s="140">
        <f t="shared" si="5"/>
        <v>99300</v>
      </c>
      <c r="L38" s="140">
        <f t="shared" si="5"/>
        <v>72500</v>
      </c>
      <c r="M38" s="140">
        <f t="shared" si="5"/>
        <v>132200</v>
      </c>
      <c r="N38" s="140">
        <f t="shared" si="5"/>
        <v>56500</v>
      </c>
      <c r="O38" s="140">
        <f t="shared" si="5"/>
        <v>97500</v>
      </c>
      <c r="P38" s="140">
        <f t="shared" si="5"/>
        <v>58500</v>
      </c>
      <c r="Q38" s="140">
        <f t="shared" si="5"/>
        <v>80700</v>
      </c>
      <c r="R38" s="140">
        <f>R36+R33+R30</f>
        <v>1371400</v>
      </c>
      <c r="S38" s="2"/>
    </row>
    <row r="39" spans="2:19" ht="15" thickTop="1">
      <c r="B39" s="2"/>
      <c r="C39" s="7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4"/>
      <c r="S39" s="2"/>
    </row>
    <row r="40" spans="2:19">
      <c r="B40" s="2"/>
      <c r="C40" s="7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4"/>
      <c r="S40" s="2"/>
    </row>
    <row r="41" spans="2:19" ht="15" thickBot="1">
      <c r="B41" s="2"/>
      <c r="C41" s="7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4"/>
      <c r="S41" s="2"/>
    </row>
    <row r="42" spans="2:19" ht="39" customHeight="1" thickTop="1" thickBot="1">
      <c r="B42" s="2"/>
      <c r="C42" s="373" t="s">
        <v>111</v>
      </c>
      <c r="D42" s="374"/>
      <c r="E42" s="141"/>
      <c r="F42" s="142">
        <f t="shared" ref="F42:R42" si="6">F38-F21</f>
        <v>-58300</v>
      </c>
      <c r="G42" s="142">
        <f t="shared" si="6"/>
        <v>237200</v>
      </c>
      <c r="H42" s="142">
        <f t="shared" si="6"/>
        <v>-2650</v>
      </c>
      <c r="I42" s="142">
        <f t="shared" si="6"/>
        <v>-25900</v>
      </c>
      <c r="J42" s="142">
        <f t="shared" si="6"/>
        <v>9900</v>
      </c>
      <c r="K42" s="142">
        <f t="shared" si="6"/>
        <v>-7800</v>
      </c>
      <c r="L42" s="142">
        <f t="shared" si="6"/>
        <v>-20200</v>
      </c>
      <c r="M42" s="142">
        <f t="shared" si="6"/>
        <v>40400</v>
      </c>
      <c r="N42" s="142">
        <f t="shared" si="6"/>
        <v>-51500</v>
      </c>
      <c r="O42" s="142">
        <f t="shared" si="6"/>
        <v>-6900</v>
      </c>
      <c r="P42" s="142">
        <f t="shared" si="6"/>
        <v>-35800</v>
      </c>
      <c r="Q42" s="142">
        <f t="shared" si="6"/>
        <v>-35850</v>
      </c>
      <c r="R42" s="143">
        <f t="shared" si="6"/>
        <v>127200</v>
      </c>
      <c r="S42" s="2"/>
    </row>
    <row r="43" spans="2:19" ht="15" thickTop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</sheetData>
  <mergeCells count="28">
    <mergeCell ref="C36:D36"/>
    <mergeCell ref="C37:D37"/>
    <mergeCell ref="C38:D38"/>
    <mergeCell ref="C42:D42"/>
    <mergeCell ref="C30:D30"/>
    <mergeCell ref="C31:D31"/>
    <mergeCell ref="C32:D32"/>
    <mergeCell ref="C33:D33"/>
    <mergeCell ref="C34:D34"/>
    <mergeCell ref="C35:D35"/>
    <mergeCell ref="C29:D29"/>
    <mergeCell ref="C17:D17"/>
    <mergeCell ref="C18:D18"/>
    <mergeCell ref="C19:D19"/>
    <mergeCell ref="C20:D20"/>
    <mergeCell ref="C21:D21"/>
    <mergeCell ref="B23:R23"/>
    <mergeCell ref="C25:D27"/>
    <mergeCell ref="E25:E27"/>
    <mergeCell ref="F25:R25"/>
    <mergeCell ref="R26:R27"/>
    <mergeCell ref="C28:D28"/>
    <mergeCell ref="C16:D16"/>
    <mergeCell ref="B11:R11"/>
    <mergeCell ref="C13:D15"/>
    <mergeCell ref="E13:E15"/>
    <mergeCell ref="F13:R13"/>
    <mergeCell ref="R14:R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12</vt:i4>
      </vt:variant>
    </vt:vector>
  </HeadingPairs>
  <TitlesOfParts>
    <vt:vector size="12" baseType="lpstr">
      <vt:lpstr>sheet1</vt:lpstr>
      <vt:lpstr>sheet2</vt:lpstr>
      <vt:lpstr>موازنة المصرفات-رواتب وبدلات</vt:lpstr>
      <vt:lpstr>موازنة المصروفات-عمومية</vt:lpstr>
      <vt:lpstr>موازنة المبادرات والبرامج</vt:lpstr>
      <vt:lpstr>موازنة الرأسمالية</vt:lpstr>
      <vt:lpstr>موازنة الايرادات والدعم</vt:lpstr>
      <vt:lpstr>جدول التدفق النقدي خارج وداخل</vt:lpstr>
      <vt:lpstr>عرض حسب مراكز التكلفة</vt:lpstr>
      <vt:lpstr>التدفقات التقديرية</vt:lpstr>
      <vt:lpstr>قائمة الانشطة التقديرية</vt:lpstr>
      <vt:lpstr>الميزانية العمومية التقديرية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Alyami</dc:creator>
  <cp:lastModifiedBy>mohammed Alyami</cp:lastModifiedBy>
  <dcterms:created xsi:type="dcterms:W3CDTF">2024-01-09T05:05:11Z</dcterms:created>
  <dcterms:modified xsi:type="dcterms:W3CDTF">2024-05-31T20:43:05Z</dcterms:modified>
</cp:coreProperties>
</file>